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9" i="1" l="1"/>
  <c r="L20" i="1" l="1"/>
  <c r="J20" i="1"/>
  <c r="H20" i="1"/>
  <c r="E25" i="1" l="1"/>
  <c r="F11" i="1" l="1"/>
  <c r="G13" i="1"/>
  <c r="H13" i="1"/>
  <c r="J13" i="1" s="1"/>
  <c r="L13" i="1" s="1"/>
  <c r="L49" i="1" l="1"/>
  <c r="K49" i="1"/>
  <c r="J49" i="1"/>
  <c r="I49" i="1"/>
  <c r="E49" i="1"/>
  <c r="D49" i="1"/>
  <c r="L47" i="1"/>
  <c r="K47" i="1"/>
  <c r="J47" i="1"/>
  <c r="I47" i="1"/>
  <c r="H47" i="1"/>
  <c r="G47" i="1"/>
  <c r="F47" i="1"/>
  <c r="E47" i="1"/>
  <c r="D47" i="1"/>
  <c r="L45" i="1"/>
  <c r="K45" i="1"/>
  <c r="J45" i="1"/>
  <c r="I45" i="1"/>
  <c r="F45" i="1"/>
  <c r="E45" i="1"/>
  <c r="D45" i="1"/>
  <c r="L43" i="1"/>
  <c r="K43" i="1"/>
  <c r="J43" i="1"/>
  <c r="I43" i="1"/>
  <c r="H43" i="1"/>
  <c r="G43" i="1"/>
  <c r="F43" i="1"/>
  <c r="E43" i="1"/>
  <c r="D43" i="1"/>
  <c r="L40" i="1"/>
  <c r="K40" i="1"/>
  <c r="J40" i="1"/>
  <c r="I40" i="1"/>
  <c r="H40" i="1"/>
  <c r="G40" i="1"/>
  <c r="F40" i="1"/>
  <c r="E40" i="1"/>
  <c r="D40" i="1"/>
  <c r="L38" i="1"/>
  <c r="K38" i="1"/>
  <c r="J38" i="1"/>
  <c r="I38" i="1"/>
  <c r="H38" i="1"/>
  <c r="G38" i="1"/>
  <c r="F38" i="1"/>
  <c r="E38" i="1"/>
  <c r="D38" i="1"/>
  <c r="E35" i="1"/>
  <c r="D35" i="1"/>
  <c r="E33" i="1"/>
  <c r="D33" i="1"/>
  <c r="F32" i="1"/>
  <c r="F35" i="1" s="1"/>
  <c r="D30" i="1"/>
  <c r="D28" i="1"/>
  <c r="E27" i="1"/>
  <c r="E30" i="1" s="1"/>
  <c r="G25" i="1"/>
  <c r="I22" i="1"/>
  <c r="I25" i="1" s="1"/>
  <c r="F22" i="1"/>
  <c r="F25" i="1" s="1"/>
  <c r="F20" i="1"/>
  <c r="E20" i="1"/>
  <c r="D20" i="1"/>
  <c r="G19" i="1"/>
  <c r="F16" i="1"/>
  <c r="E16" i="1"/>
  <c r="D16" i="1"/>
  <c r="H15" i="1"/>
  <c r="J15" i="1" s="1"/>
  <c r="L15" i="1" s="1"/>
  <c r="G15" i="1"/>
  <c r="I15" i="1" s="1"/>
  <c r="K15" i="1" s="1"/>
  <c r="F14" i="1"/>
  <c r="I13" i="1" s="1"/>
  <c r="K13" i="1" s="1"/>
  <c r="E14" i="1"/>
  <c r="E11" i="1"/>
  <c r="G8" i="1"/>
  <c r="F27" i="1" l="1"/>
  <c r="F30" i="1" s="1"/>
  <c r="G32" i="1"/>
  <c r="H32" i="1" s="1"/>
  <c r="I32" i="1" s="1"/>
  <c r="H11" i="1"/>
  <c r="J11" i="1" s="1"/>
  <c r="L11" i="1" s="1"/>
  <c r="G11" i="1"/>
  <c r="I11" i="1" s="1"/>
  <c r="K11" i="1" s="1"/>
  <c r="I19" i="1"/>
  <c r="K22" i="1"/>
  <c r="K25" i="1" s="1"/>
  <c r="H22" i="1"/>
  <c r="H35" i="1" l="1"/>
  <c r="G35" i="1"/>
  <c r="G27" i="1"/>
  <c r="G30" i="1" s="1"/>
  <c r="I35" i="1"/>
  <c r="J32" i="1"/>
  <c r="J22" i="1"/>
  <c r="H25" i="1"/>
  <c r="K19" i="1"/>
  <c r="H27" i="1" l="1"/>
  <c r="H30" i="1" s="1"/>
  <c r="J35" i="1"/>
  <c r="K32" i="1"/>
  <c r="J25" i="1"/>
  <c r="L22" i="1"/>
  <c r="L25" i="1" s="1"/>
  <c r="I27" i="1" l="1"/>
  <c r="I30" i="1" s="1"/>
  <c r="J27" i="1"/>
  <c r="L32" i="1"/>
  <c r="L35" i="1" s="1"/>
  <c r="K35" i="1"/>
  <c r="J30" i="1" l="1"/>
  <c r="K27" i="1"/>
  <c r="K30" i="1" l="1"/>
  <c r="L27" i="1"/>
  <c r="L30" i="1" s="1"/>
</calcChain>
</file>

<file path=xl/sharedStrings.xml><?xml version="1.0" encoding="utf-8"?>
<sst xmlns="http://schemas.openxmlformats.org/spreadsheetml/2006/main" count="114" uniqueCount="66">
  <si>
    <t>Показатели</t>
  </si>
  <si>
    <t>Ед.изм.</t>
  </si>
  <si>
    <t>2020 год факт</t>
  </si>
  <si>
    <t>2021 год факт</t>
  </si>
  <si>
    <t>2022 год  оценка</t>
  </si>
  <si>
    <t>2023 год, прогноз</t>
  </si>
  <si>
    <t xml:space="preserve">2024 год, прогноз </t>
  </si>
  <si>
    <t xml:space="preserve">2025 год, прогноз </t>
  </si>
  <si>
    <t>консервативный вариант</t>
  </si>
  <si>
    <t>базовый вариант</t>
  </si>
  <si>
    <t>Показатели, обязательные для направления в Министерство экономики Удмуртской Республики</t>
  </si>
  <si>
    <t>Индекс потребительских цен в среднем за год</t>
  </si>
  <si>
    <t>% к предыдущему году</t>
  </si>
  <si>
    <t>Население</t>
  </si>
  <si>
    <t>1.1</t>
  </si>
  <si>
    <t>Численность детей до 18 лет на начало года (до 17 лет включительно)</t>
  </si>
  <si>
    <t>чел.</t>
  </si>
  <si>
    <t>темп роста</t>
  </si>
  <si>
    <t>%</t>
  </si>
  <si>
    <t>2</t>
  </si>
  <si>
    <t>Труд и занятость</t>
  </si>
  <si>
    <t>2.1</t>
  </si>
  <si>
    <t>Фонд заработной платы по организациям, не относящимся к субъектам малого предпринимательства</t>
  </si>
  <si>
    <t>тыс.руб.</t>
  </si>
  <si>
    <t>2.2</t>
  </si>
  <si>
    <t>Номинальная начисленная среднемесячная заработная плата одного работника  по организациям, не относящимся к субъектам малого предпринимательства</t>
  </si>
  <si>
    <t>руб.</t>
  </si>
  <si>
    <t>2.3</t>
  </si>
  <si>
    <t>Среднесписочная численность работников предприятий (по крупным и средним организациям)</t>
  </si>
  <si>
    <t>тыс.чел.</t>
  </si>
  <si>
    <t>Показатели, рекомендованные для включения в прогнозы социально-экономического развития муниципальных образований Удмуртской Республики</t>
  </si>
  <si>
    <t>Численность населения (на 1 января года)</t>
  </si>
  <si>
    <t>тыс. чел.</t>
  </si>
  <si>
    <t>Промышленное производство</t>
  </si>
  <si>
    <t>Объем отгруженных товаров собственного производства, выполненных работ и услуг собственными силами (по чистым видам экономической деятельности) по крупным и средним предприятиям</t>
  </si>
  <si>
    <t>млн.руб.</t>
  </si>
  <si>
    <t>индекс-дефлятор</t>
  </si>
  <si>
    <t>Индекс промышленного производства</t>
  </si>
  <si>
    <t>% к предыдущему году
в сопоставимых ценах</t>
  </si>
  <si>
    <t>3</t>
  </si>
  <si>
    <t>Сельское хозяйство</t>
  </si>
  <si>
    <t>3.1</t>
  </si>
  <si>
    <t>Продукция сельского хозяйства</t>
  </si>
  <si>
    <t>Индекс производства продукции сельского хозяйства</t>
  </si>
  <si>
    <t>4</t>
  </si>
  <si>
    <t>Торговля</t>
  </si>
  <si>
    <t>4.3</t>
  </si>
  <si>
    <t>Объем розничной торговли (по крупным и средним предприятиям)</t>
  </si>
  <si>
    <t>темп роста в сопоставимых ценах</t>
  </si>
  <si>
    <t>5</t>
  </si>
  <si>
    <t>Инвестиции</t>
  </si>
  <si>
    <t>5.1</t>
  </si>
  <si>
    <t>Инвестиции в основной капитал по организациям, не относящимся к субъектам малого предпринимательства</t>
  </si>
  <si>
    <t>6</t>
  </si>
  <si>
    <t>Малое и среднее предпринимательство, включая микропредприятия</t>
  </si>
  <si>
    <t>6.1</t>
  </si>
  <si>
    <t>Количество малых предприятий, в том числе микропредприятий,  всего</t>
  </si>
  <si>
    <t>единиц</t>
  </si>
  <si>
    <t>6.2</t>
  </si>
  <si>
    <t>Количество средних предприятий, всего</t>
  </si>
  <si>
    <t>6.3</t>
  </si>
  <si>
    <t>Среднесписочная численность работников (без внешних совместителей) по малым предприятиям (включая микропредприятия), всего</t>
  </si>
  <si>
    <t>6.4</t>
  </si>
  <si>
    <t>Среднесписочная численность работников (без внешних совместителей) по средним предприятиям, всего</t>
  </si>
  <si>
    <t xml:space="preserve"> </t>
  </si>
  <si>
    <t>Показатели прогноза социально-экономического развития муниципального образования "Муниципальный округ Юкаменский район Удмуртской Республики"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</si>
</sst>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3"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/>
    </xf>
    <xf numFmtId="0" fontId="6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7" fillId="5" borderId="1" xfId="1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3" fillId="4" borderId="2" xfId="0" applyFont="1" applyFill="1" applyBorder="1" applyAlignment="1">
      <alignment horizontal="center" vertical="top"/>
    </xf>
    <xf numFmtId="0" fontId="3" fillId="4" borderId="3" xfId="0" applyFont="1" applyFill="1" applyBorder="1" applyAlignment="1">
      <alignment horizontal="center" vertical="top"/>
    </xf>
    <xf numFmtId="0" fontId="3" fillId="4" borderId="4" xfId="0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/>
    </xf>
    <xf numFmtId="0" fontId="3" fillId="5" borderId="3" xfId="0" applyFont="1" applyFill="1" applyBorder="1" applyAlignment="1">
      <alignment horizontal="center" vertical="top"/>
    </xf>
    <xf numFmtId="0" fontId="3" fillId="5" borderId="4" xfId="0" applyFont="1" applyFill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tabSelected="1" workbookViewId="0">
      <pane ySplit="2" topLeftCell="A3" activePane="bottomLeft" state="frozen"/>
      <selection pane="bottomLeft" activeCell="H51" sqref="H51"/>
    </sheetView>
  </sheetViews>
  <sheetFormatPr defaultRowHeight="30.75" customHeight="1" x14ac:dyDescent="0.25"/>
  <cols>
    <col min="2" max="2" width="45.85546875" customWidth="1"/>
    <col min="3" max="3" width="19.5703125" customWidth="1"/>
    <col min="6" max="6" width="10" bestFit="1" customWidth="1"/>
    <col min="10" max="10" width="9.28515625" customWidth="1"/>
    <col min="12" max="12" width="10.5703125" customWidth="1"/>
  </cols>
  <sheetData>
    <row r="1" spans="1:12" ht="15" customHeight="1" x14ac:dyDescent="0.25">
      <c r="A1" s="1"/>
      <c r="B1" s="2"/>
      <c r="C1" s="3"/>
    </row>
    <row r="2" spans="1:12" ht="40.5" customHeight="1" x14ac:dyDescent="0.25">
      <c r="A2" s="24" t="s">
        <v>65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30.75" customHeight="1" x14ac:dyDescent="0.25">
      <c r="A3" s="25" t="s">
        <v>64</v>
      </c>
      <c r="B3" s="26" t="s">
        <v>0</v>
      </c>
      <c r="C3" s="27" t="s">
        <v>1</v>
      </c>
      <c r="D3" s="28" t="s">
        <v>2</v>
      </c>
      <c r="E3" s="28" t="s">
        <v>3</v>
      </c>
      <c r="F3" s="28" t="s">
        <v>4</v>
      </c>
      <c r="G3" s="17" t="s">
        <v>5</v>
      </c>
      <c r="H3" s="17"/>
      <c r="I3" s="29" t="s">
        <v>6</v>
      </c>
      <c r="J3" s="29"/>
      <c r="K3" s="17" t="s">
        <v>7</v>
      </c>
      <c r="L3" s="17"/>
    </row>
    <row r="4" spans="1:12" ht="30.75" customHeight="1" x14ac:dyDescent="0.25">
      <c r="A4" s="25"/>
      <c r="B4" s="26"/>
      <c r="C4" s="27"/>
      <c r="D4" s="28"/>
      <c r="E4" s="28"/>
      <c r="F4" s="28"/>
      <c r="G4" s="4" t="s">
        <v>8</v>
      </c>
      <c r="H4" s="5" t="s">
        <v>9</v>
      </c>
      <c r="I4" s="4" t="s">
        <v>8</v>
      </c>
      <c r="J4" s="5" t="s">
        <v>9</v>
      </c>
      <c r="K4" s="4" t="s">
        <v>8</v>
      </c>
      <c r="L4" s="5" t="s">
        <v>9</v>
      </c>
    </row>
    <row r="5" spans="1:12" ht="30.75" customHeight="1" x14ac:dyDescent="0.25">
      <c r="A5" s="18" t="s">
        <v>10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20"/>
    </row>
    <row r="6" spans="1:12" ht="19.5" customHeight="1" x14ac:dyDescent="0.25">
      <c r="A6" s="30"/>
      <c r="B6" s="31" t="s">
        <v>11</v>
      </c>
      <c r="C6" s="32" t="s">
        <v>12</v>
      </c>
      <c r="D6" s="33">
        <v>103.4</v>
      </c>
      <c r="E6" s="33">
        <v>106.7</v>
      </c>
      <c r="F6" s="34">
        <v>113.9</v>
      </c>
      <c r="G6" s="33">
        <v>107.8</v>
      </c>
      <c r="H6" s="33">
        <v>106</v>
      </c>
      <c r="I6" s="33">
        <v>104.2</v>
      </c>
      <c r="J6" s="33">
        <v>104.7</v>
      </c>
      <c r="K6" s="33">
        <v>103.9</v>
      </c>
      <c r="L6" s="33">
        <v>104</v>
      </c>
    </row>
    <row r="7" spans="1:12" ht="15" customHeight="1" x14ac:dyDescent="0.25">
      <c r="A7" s="30">
        <v>1</v>
      </c>
      <c r="B7" s="35" t="s">
        <v>13</v>
      </c>
      <c r="C7" s="36"/>
      <c r="D7" s="36"/>
      <c r="E7" s="36"/>
      <c r="F7" s="36"/>
      <c r="G7" s="36"/>
      <c r="H7" s="36"/>
      <c r="I7" s="36"/>
      <c r="J7" s="36"/>
      <c r="K7" s="36"/>
      <c r="L7" s="36"/>
    </row>
    <row r="8" spans="1:12" ht="30.75" customHeight="1" x14ac:dyDescent="0.25">
      <c r="A8" s="37" t="s">
        <v>14</v>
      </c>
      <c r="B8" s="38" t="s">
        <v>15</v>
      </c>
      <c r="C8" s="39" t="s">
        <v>16</v>
      </c>
      <c r="D8" s="40">
        <v>1616</v>
      </c>
      <c r="E8" s="40">
        <v>1597</v>
      </c>
      <c r="F8" s="40">
        <v>1578</v>
      </c>
      <c r="G8" s="41">
        <f>F8*F9/100</f>
        <v>1559.2260488415777</v>
      </c>
      <c r="H8" s="40">
        <v>1578</v>
      </c>
      <c r="I8" s="40">
        <v>1559</v>
      </c>
      <c r="J8" s="40">
        <v>1594</v>
      </c>
      <c r="K8" s="40">
        <v>1559</v>
      </c>
      <c r="L8" s="40">
        <v>1594</v>
      </c>
    </row>
    <row r="9" spans="1:12" ht="18" customHeight="1" x14ac:dyDescent="0.25">
      <c r="A9" s="37"/>
      <c r="B9" s="38" t="s">
        <v>17</v>
      </c>
      <c r="C9" s="39" t="s">
        <v>18</v>
      </c>
      <c r="D9" s="36">
        <v>94.1</v>
      </c>
      <c r="E9" s="36">
        <v>98.8</v>
      </c>
      <c r="F9" s="42">
        <f>F8/E8*100</f>
        <v>98.810269254852841</v>
      </c>
      <c r="G9" s="36">
        <v>98.8</v>
      </c>
      <c r="H9" s="42">
        <v>100</v>
      </c>
      <c r="I9" s="42">
        <v>100</v>
      </c>
      <c r="J9" s="42">
        <v>101</v>
      </c>
      <c r="K9" s="42">
        <v>100</v>
      </c>
      <c r="L9" s="42">
        <v>100</v>
      </c>
    </row>
    <row r="10" spans="1:12" ht="16.5" customHeight="1" x14ac:dyDescent="0.25">
      <c r="A10" s="43" t="s">
        <v>19</v>
      </c>
      <c r="B10" s="35" t="s">
        <v>20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</row>
    <row r="11" spans="1:12" ht="26.25" customHeight="1" x14ac:dyDescent="0.25">
      <c r="A11" s="37" t="s">
        <v>21</v>
      </c>
      <c r="B11" s="44" t="s">
        <v>22</v>
      </c>
      <c r="C11" s="36" t="s">
        <v>23</v>
      </c>
      <c r="D11" s="40">
        <v>457.1</v>
      </c>
      <c r="E11" s="45">
        <f>D11*E12/100</f>
        <v>470.12734999999998</v>
      </c>
      <c r="F11" s="45">
        <f>E11*F12/100</f>
        <v>501.15575509999996</v>
      </c>
      <c r="G11" s="45">
        <f>F11*G12/100</f>
        <v>531.22510040600002</v>
      </c>
      <c r="H11" s="45">
        <f>F11*H12/100</f>
        <v>535.23434644679992</v>
      </c>
      <c r="I11" s="45">
        <f>G11*I12/100</f>
        <v>563.09860643036006</v>
      </c>
      <c r="J11" s="45">
        <f>H11*J12/100</f>
        <v>571.63028200518227</v>
      </c>
      <c r="K11" s="45">
        <f>I11*K12/100</f>
        <v>596.88452281618163</v>
      </c>
      <c r="L11" s="45">
        <f>J11*L12/100</f>
        <v>610.50114118153465</v>
      </c>
    </row>
    <row r="12" spans="1:12" ht="18.75" customHeight="1" x14ac:dyDescent="0.25">
      <c r="A12" s="37"/>
      <c r="B12" s="44" t="s">
        <v>17</v>
      </c>
      <c r="C12" s="36" t="s">
        <v>18</v>
      </c>
      <c r="D12" s="42">
        <v>101</v>
      </c>
      <c r="E12" s="36">
        <v>102.85</v>
      </c>
      <c r="F12" s="42">
        <v>106.6</v>
      </c>
      <c r="G12" s="42">
        <v>106</v>
      </c>
      <c r="H12" s="42">
        <v>106.8</v>
      </c>
      <c r="I12" s="42">
        <v>106</v>
      </c>
      <c r="J12" s="42">
        <v>106.8</v>
      </c>
      <c r="K12" s="42">
        <v>106</v>
      </c>
      <c r="L12" s="42">
        <v>106.8</v>
      </c>
    </row>
    <row r="13" spans="1:12" ht="42.75" customHeight="1" x14ac:dyDescent="0.25">
      <c r="A13" s="37" t="s">
        <v>24</v>
      </c>
      <c r="B13" s="38" t="s">
        <v>25</v>
      </c>
      <c r="C13" s="39" t="s">
        <v>26</v>
      </c>
      <c r="D13" s="45">
        <v>26270</v>
      </c>
      <c r="E13" s="45">
        <v>28940</v>
      </c>
      <c r="F13" s="45">
        <v>32470</v>
      </c>
      <c r="G13" s="46">
        <f>F13*G14/100</f>
        <v>33801.269999999997</v>
      </c>
      <c r="H13" s="40">
        <f>F13*H14/100</f>
        <v>35294.89</v>
      </c>
      <c r="I13" s="45">
        <f>G13*I14/100</f>
        <v>35356.128419999994</v>
      </c>
      <c r="J13" s="45">
        <f>H13*J14/100</f>
        <v>38012.596530000003</v>
      </c>
      <c r="K13" s="45">
        <f>I13*K14/100</f>
        <v>36982.510327319993</v>
      </c>
      <c r="L13" s="45">
        <f>J13*L14/100</f>
        <v>40673.478287100006</v>
      </c>
    </row>
    <row r="14" spans="1:12" ht="15" customHeight="1" x14ac:dyDescent="0.25">
      <c r="A14" s="37"/>
      <c r="B14" s="38" t="s">
        <v>17</v>
      </c>
      <c r="C14" s="39" t="s">
        <v>18</v>
      </c>
      <c r="D14" s="42">
        <v>106.4</v>
      </c>
      <c r="E14" s="42">
        <f>E13/D13*100</f>
        <v>110.16368481157212</v>
      </c>
      <c r="F14" s="42">
        <f>F13/E13*100</f>
        <v>112.19765031098825</v>
      </c>
      <c r="G14" s="36">
        <v>104.1</v>
      </c>
      <c r="H14" s="42">
        <v>108.7</v>
      </c>
      <c r="I14" s="42">
        <v>104.6</v>
      </c>
      <c r="J14" s="42">
        <v>107.7</v>
      </c>
      <c r="K14" s="42">
        <v>104.6</v>
      </c>
      <c r="L14" s="42">
        <v>107</v>
      </c>
    </row>
    <row r="15" spans="1:12" ht="30.75" customHeight="1" x14ac:dyDescent="0.25">
      <c r="A15" s="37" t="s">
        <v>27</v>
      </c>
      <c r="B15" s="38" t="s">
        <v>28</v>
      </c>
      <c r="C15" s="39" t="s">
        <v>29</v>
      </c>
      <c r="D15" s="47">
        <v>1.28</v>
      </c>
      <c r="E15" s="40">
        <v>1.216</v>
      </c>
      <c r="F15" s="47">
        <v>1.115</v>
      </c>
      <c r="G15" s="47">
        <f>F15*G16/100</f>
        <v>1.1016199999999998</v>
      </c>
      <c r="H15" s="47">
        <f>F15*H16/100</f>
        <v>1.12615</v>
      </c>
      <c r="I15" s="47">
        <f>G15*I16/100</f>
        <v>1.0884005599999997</v>
      </c>
      <c r="J15" s="47">
        <f>H15*J16/100</f>
        <v>1.1374115</v>
      </c>
      <c r="K15" s="47">
        <f>I15*K16/100</f>
        <v>1.0753397532799998</v>
      </c>
      <c r="L15" s="47">
        <f>J15*L16/100</f>
        <v>1.148785615</v>
      </c>
    </row>
    <row r="16" spans="1:12" ht="17.25" customHeight="1" x14ac:dyDescent="0.25">
      <c r="A16" s="37"/>
      <c r="B16" s="38" t="s">
        <v>17</v>
      </c>
      <c r="C16" s="39" t="s">
        <v>18</v>
      </c>
      <c r="D16" s="42">
        <f>D15/1.4*100</f>
        <v>91.428571428571431</v>
      </c>
      <c r="E16" s="42">
        <f>E15/D15*100</f>
        <v>95</v>
      </c>
      <c r="F16" s="42">
        <f>F15/E15*100</f>
        <v>91.694078947368425</v>
      </c>
      <c r="G16" s="42">
        <v>98.8</v>
      </c>
      <c r="H16" s="42">
        <v>101</v>
      </c>
      <c r="I16" s="42">
        <v>98.8</v>
      </c>
      <c r="J16" s="42">
        <v>101</v>
      </c>
      <c r="K16" s="42">
        <v>98.8</v>
      </c>
      <c r="L16" s="42">
        <v>101</v>
      </c>
    </row>
    <row r="17" spans="1:12" ht="24" customHeight="1" x14ac:dyDescent="0.25">
      <c r="A17" s="21" t="s">
        <v>30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3"/>
    </row>
    <row r="18" spans="1:12" ht="18.75" customHeight="1" x14ac:dyDescent="0.25">
      <c r="A18" s="30">
        <v>1</v>
      </c>
      <c r="B18" s="35" t="s">
        <v>13</v>
      </c>
      <c r="C18" s="36"/>
      <c r="D18" s="36"/>
      <c r="E18" s="36"/>
      <c r="F18" s="36"/>
      <c r="G18" s="48"/>
      <c r="H18" s="48"/>
      <c r="I18" s="48"/>
      <c r="J18" s="48"/>
      <c r="K18" s="48"/>
      <c r="L18" s="48"/>
    </row>
    <row r="19" spans="1:12" ht="17.25" customHeight="1" x14ac:dyDescent="0.25">
      <c r="A19" s="37"/>
      <c r="B19" s="38" t="s">
        <v>31</v>
      </c>
      <c r="C19" s="39" t="s">
        <v>32</v>
      </c>
      <c r="D19" s="49">
        <v>7.9</v>
      </c>
      <c r="E19" s="49">
        <v>7.8</v>
      </c>
      <c r="F19" s="49">
        <v>7.6580000000000004</v>
      </c>
      <c r="G19" s="49">
        <f>F19*G20/100</f>
        <v>7.5661040000000002</v>
      </c>
      <c r="H19" s="49">
        <v>7.6580000000000004</v>
      </c>
      <c r="I19" s="49">
        <f>G19*I20/100</f>
        <v>7.4526124400000002</v>
      </c>
      <c r="J19" s="49">
        <v>7.6580000000000004</v>
      </c>
      <c r="K19" s="49">
        <f>I19*K20/100</f>
        <v>7.3184654160800005</v>
      </c>
      <c r="L19" s="49">
        <v>7.6580000000000004</v>
      </c>
    </row>
    <row r="20" spans="1:12" ht="15" customHeight="1" x14ac:dyDescent="0.25">
      <c r="A20" s="37"/>
      <c r="B20" s="38" t="s">
        <v>17</v>
      </c>
      <c r="C20" s="39" t="s">
        <v>18</v>
      </c>
      <c r="D20" s="50">
        <f>D19/8.2*100</f>
        <v>96.341463414634148</v>
      </c>
      <c r="E20" s="50">
        <f>E19/D19*100</f>
        <v>98.734177215189874</v>
      </c>
      <c r="F20" s="50">
        <f t="shared" ref="F20:L20" si="0">F19/E19*100</f>
        <v>98.179487179487197</v>
      </c>
      <c r="G20" s="50">
        <v>98.8</v>
      </c>
      <c r="H20" s="50">
        <f>H19/F19*100</f>
        <v>100</v>
      </c>
      <c r="I20" s="50">
        <v>98.5</v>
      </c>
      <c r="J20" s="50">
        <f>J19/H19*100</f>
        <v>100</v>
      </c>
      <c r="K20" s="50">
        <v>98.2</v>
      </c>
      <c r="L20" s="50">
        <f>L19/J19*100</f>
        <v>100</v>
      </c>
    </row>
    <row r="21" spans="1:12" ht="15" customHeight="1" x14ac:dyDescent="0.25">
      <c r="A21" s="43" t="s">
        <v>19</v>
      </c>
      <c r="B21" s="35" t="s">
        <v>33</v>
      </c>
      <c r="C21" s="39"/>
      <c r="D21" s="49"/>
      <c r="E21" s="49"/>
      <c r="F21" s="49"/>
      <c r="G21" s="49"/>
      <c r="H21" s="49"/>
      <c r="I21" s="49"/>
      <c r="J21" s="49"/>
      <c r="K21" s="49"/>
      <c r="L21" s="49"/>
    </row>
    <row r="22" spans="1:12" ht="65.25" customHeight="1" x14ac:dyDescent="0.25">
      <c r="A22" s="37" t="s">
        <v>21</v>
      </c>
      <c r="B22" s="38" t="s">
        <v>34</v>
      </c>
      <c r="C22" s="36" t="s">
        <v>35</v>
      </c>
      <c r="D22" s="51">
        <v>51</v>
      </c>
      <c r="E22" s="51">
        <v>52</v>
      </c>
      <c r="F22" s="51">
        <f>E22*F23/100</f>
        <v>57.512</v>
      </c>
      <c r="G22" s="51">
        <v>53.5</v>
      </c>
      <c r="H22" s="51">
        <f>F22*H23/100</f>
        <v>58.719752</v>
      </c>
      <c r="I22" s="51">
        <f>G22*I23/100</f>
        <v>53.767499999999998</v>
      </c>
      <c r="J22" s="51">
        <f>H22*J23/100</f>
        <v>60.716223568000004</v>
      </c>
      <c r="K22" s="51">
        <f>I22*K23/100</f>
        <v>53.928802499999989</v>
      </c>
      <c r="L22" s="51">
        <f>J22*L23/100</f>
        <v>62.112696710064</v>
      </c>
    </row>
    <row r="23" spans="1:12" ht="15.75" customHeight="1" x14ac:dyDescent="0.25">
      <c r="A23" s="37"/>
      <c r="B23" s="52" t="s">
        <v>17</v>
      </c>
      <c r="C23" s="36" t="s">
        <v>18</v>
      </c>
      <c r="D23" s="53">
        <v>102</v>
      </c>
      <c r="E23" s="53">
        <v>102</v>
      </c>
      <c r="F23" s="54">
        <v>110.6</v>
      </c>
      <c r="G23" s="53">
        <v>101.5</v>
      </c>
      <c r="H23" s="53">
        <v>102.1</v>
      </c>
      <c r="I23" s="53">
        <v>100.5</v>
      </c>
      <c r="J23" s="53">
        <v>103.4</v>
      </c>
      <c r="K23" s="53">
        <v>100.3</v>
      </c>
      <c r="L23" s="53">
        <v>102.3</v>
      </c>
    </row>
    <row r="24" spans="1:12" ht="14.25" customHeight="1" x14ac:dyDescent="0.25">
      <c r="A24" s="37"/>
      <c r="B24" s="52" t="s">
        <v>36</v>
      </c>
      <c r="C24" s="36" t="s">
        <v>18</v>
      </c>
      <c r="D24" s="53">
        <v>98.5</v>
      </c>
      <c r="E24" s="53">
        <v>124.9</v>
      </c>
      <c r="F24" s="54">
        <v>112.9</v>
      </c>
      <c r="G24" s="53">
        <v>103.7</v>
      </c>
      <c r="H24" s="53">
        <v>102.1</v>
      </c>
      <c r="I24" s="53">
        <v>102.4</v>
      </c>
      <c r="J24" s="53">
        <v>103.4</v>
      </c>
      <c r="K24" s="53">
        <v>103.7</v>
      </c>
      <c r="L24" s="53">
        <v>103.1</v>
      </c>
    </row>
    <row r="25" spans="1:12" ht="23.25" customHeight="1" x14ac:dyDescent="0.25">
      <c r="A25" s="37"/>
      <c r="B25" s="52" t="s">
        <v>37</v>
      </c>
      <c r="C25" s="55" t="s">
        <v>38</v>
      </c>
      <c r="D25" s="53">
        <v>103.6</v>
      </c>
      <c r="E25" s="54">
        <f>E22/D22*E24</f>
        <v>127.34901960784313</v>
      </c>
      <c r="F25" s="54">
        <f t="shared" ref="F25:L25" si="1">F22/D22*F24</f>
        <v>127.31578039215687</v>
      </c>
      <c r="G25" s="54">
        <f t="shared" si="1"/>
        <v>106.69134615384614</v>
      </c>
      <c r="H25" s="54">
        <f t="shared" si="1"/>
        <v>104.24409999999999</v>
      </c>
      <c r="I25" s="54">
        <f t="shared" si="1"/>
        <v>102.91199999999999</v>
      </c>
      <c r="J25" s="54">
        <f t="shared" si="1"/>
        <v>106.91560000000001</v>
      </c>
      <c r="K25" s="54">
        <f t="shared" si="1"/>
        <v>104.01109999999998</v>
      </c>
      <c r="L25" s="54">
        <f t="shared" si="1"/>
        <v>105.47129999999999</v>
      </c>
    </row>
    <row r="26" spans="1:12" ht="15.75" customHeight="1" x14ac:dyDescent="0.25">
      <c r="A26" s="43" t="s">
        <v>39</v>
      </c>
      <c r="B26" s="35" t="s">
        <v>40</v>
      </c>
      <c r="C26" s="39"/>
      <c r="D26" s="53"/>
      <c r="E26" s="53"/>
      <c r="F26" s="53"/>
      <c r="G26" s="53"/>
      <c r="H26" s="53"/>
      <c r="I26" s="53"/>
      <c r="J26" s="53"/>
      <c r="K26" s="53"/>
      <c r="L26" s="53"/>
    </row>
    <row r="27" spans="1:12" ht="17.25" customHeight="1" x14ac:dyDescent="0.25">
      <c r="A27" s="37" t="s">
        <v>41</v>
      </c>
      <c r="B27" s="38" t="s">
        <v>42</v>
      </c>
      <c r="C27" s="36" t="s">
        <v>35</v>
      </c>
      <c r="D27" s="51">
        <v>1424.4</v>
      </c>
      <c r="E27" s="51">
        <f>D27*E28/100</f>
        <v>1530.2329200000001</v>
      </c>
      <c r="F27" s="51">
        <f t="shared" ref="F27:L27" si="2">E27*F28/100</f>
        <v>1612.8654976800003</v>
      </c>
      <c r="G27" s="51">
        <f t="shared" si="2"/>
        <v>1625.7684216614402</v>
      </c>
      <c r="H27" s="51">
        <f t="shared" si="2"/>
        <v>1651.7807164080232</v>
      </c>
      <c r="I27" s="51">
        <f t="shared" si="2"/>
        <v>1666.6467428556955</v>
      </c>
      <c r="J27" s="51">
        <f t="shared" si="2"/>
        <v>1694.9797374842424</v>
      </c>
      <c r="K27" s="51">
        <f t="shared" si="2"/>
        <v>1715.3194943340534</v>
      </c>
      <c r="L27" s="51">
        <f t="shared" si="2"/>
        <v>1744.4799257377322</v>
      </c>
    </row>
    <row r="28" spans="1:12" ht="17.25" customHeight="1" x14ac:dyDescent="0.25">
      <c r="A28" s="37"/>
      <c r="B28" s="52" t="s">
        <v>17</v>
      </c>
      <c r="C28" s="36" t="s">
        <v>18</v>
      </c>
      <c r="D28" s="50">
        <f>D27/1386.8*100</f>
        <v>102.71127776175368</v>
      </c>
      <c r="E28" s="50">
        <v>107.43</v>
      </c>
      <c r="F28" s="50">
        <v>105.4</v>
      </c>
      <c r="G28" s="42">
        <v>100.8</v>
      </c>
      <c r="H28" s="42">
        <v>101.6</v>
      </c>
      <c r="I28" s="42">
        <v>100.9</v>
      </c>
      <c r="J28" s="42">
        <v>101.7</v>
      </c>
      <c r="K28" s="42">
        <v>101.2</v>
      </c>
      <c r="L28" s="42">
        <v>101.7</v>
      </c>
    </row>
    <row r="29" spans="1:12" ht="15.75" customHeight="1" x14ac:dyDescent="0.25">
      <c r="A29" s="37"/>
      <c r="B29" s="52" t="s">
        <v>36</v>
      </c>
      <c r="C29" s="36" t="s">
        <v>18</v>
      </c>
      <c r="D29" s="50">
        <v>103.8</v>
      </c>
      <c r="E29" s="50">
        <v>118.1</v>
      </c>
      <c r="F29" s="50">
        <v>109.3</v>
      </c>
      <c r="G29" s="56">
        <v>105.2</v>
      </c>
      <c r="H29" s="50">
        <v>105</v>
      </c>
      <c r="I29" s="56">
        <v>103.9</v>
      </c>
      <c r="J29" s="56">
        <v>104.1</v>
      </c>
      <c r="K29" s="56">
        <v>103.5</v>
      </c>
      <c r="L29" s="50">
        <v>104</v>
      </c>
    </row>
    <row r="30" spans="1:12" ht="24" customHeight="1" x14ac:dyDescent="0.25">
      <c r="A30" s="37"/>
      <c r="B30" s="52" t="s">
        <v>43</v>
      </c>
      <c r="C30" s="55" t="s">
        <v>38</v>
      </c>
      <c r="D30" s="50">
        <f>(D27/((1386.8*D29/100))*100)</f>
        <v>98.95113464523476</v>
      </c>
      <c r="E30" s="50">
        <f>(E27/((D27*E29/100))*100)</f>
        <v>90.965283657917013</v>
      </c>
      <c r="F30" s="50">
        <f t="shared" ref="F30:L30" si="3">(F27/((E27*F29/100))*100)</f>
        <v>96.431838975297353</v>
      </c>
      <c r="G30" s="50">
        <f t="shared" si="3"/>
        <v>95.817490494296564</v>
      </c>
      <c r="H30" s="50">
        <f t="shared" si="3"/>
        <v>96.761904761904745</v>
      </c>
      <c r="I30" s="50">
        <f t="shared" si="3"/>
        <v>97.112608277189608</v>
      </c>
      <c r="J30" s="50">
        <f t="shared" si="3"/>
        <v>97.694524495677243</v>
      </c>
      <c r="K30" s="50">
        <f t="shared" si="3"/>
        <v>97.777777777777771</v>
      </c>
      <c r="L30" s="50">
        <f t="shared" si="3"/>
        <v>97.788461538461519</v>
      </c>
    </row>
    <row r="31" spans="1:12" ht="18" customHeight="1" x14ac:dyDescent="0.25">
      <c r="A31" s="43" t="s">
        <v>44</v>
      </c>
      <c r="B31" s="35" t="s">
        <v>45</v>
      </c>
      <c r="C31" s="39"/>
      <c r="D31" s="54"/>
      <c r="E31" s="54"/>
      <c r="F31" s="50"/>
      <c r="G31" s="56"/>
      <c r="H31" s="50"/>
      <c r="I31" s="56"/>
      <c r="J31" s="56"/>
      <c r="K31" s="56"/>
      <c r="L31" s="56"/>
    </row>
    <row r="32" spans="1:12" ht="30.75" customHeight="1" x14ac:dyDescent="0.25">
      <c r="A32" s="37" t="s">
        <v>46</v>
      </c>
      <c r="B32" s="38" t="s">
        <v>47</v>
      </c>
      <c r="C32" s="36" t="s">
        <v>35</v>
      </c>
      <c r="D32" s="51">
        <v>190.2</v>
      </c>
      <c r="E32" s="51">
        <v>253.2</v>
      </c>
      <c r="F32" s="51">
        <f>E32*F33/100</f>
        <v>297.05423999999994</v>
      </c>
      <c r="G32" s="51">
        <f>F32*G33/100</f>
        <v>302.99532479999993</v>
      </c>
      <c r="H32" s="51">
        <f t="shared" ref="H32:L32" si="4">G32*H33/100</f>
        <v>311.17619856959993</v>
      </c>
      <c r="I32" s="51">
        <f t="shared" si="4"/>
        <v>317.39972254099195</v>
      </c>
      <c r="J32" s="51">
        <f t="shared" si="4"/>
        <v>329.14351227500867</v>
      </c>
      <c r="K32" s="51">
        <f t="shared" si="4"/>
        <v>335.72638252050888</v>
      </c>
      <c r="L32" s="51">
        <f t="shared" si="4"/>
        <v>346.13390037864463</v>
      </c>
    </row>
    <row r="33" spans="1:12" ht="17.25" customHeight="1" x14ac:dyDescent="0.25">
      <c r="A33" s="37"/>
      <c r="B33" s="52" t="s">
        <v>17</v>
      </c>
      <c r="C33" s="36" t="s">
        <v>18</v>
      </c>
      <c r="D33" s="54">
        <f>D32/138.8*100</f>
        <v>137.03170028818442</v>
      </c>
      <c r="E33" s="54">
        <f>E32/D32*100</f>
        <v>133.1230283911672</v>
      </c>
      <c r="F33" s="54">
        <v>117.32</v>
      </c>
      <c r="G33" s="54">
        <v>102</v>
      </c>
      <c r="H33" s="54">
        <v>102.7</v>
      </c>
      <c r="I33" s="54">
        <v>102</v>
      </c>
      <c r="J33" s="54">
        <v>103.7</v>
      </c>
      <c r="K33" s="54">
        <v>102</v>
      </c>
      <c r="L33" s="54">
        <v>103.1</v>
      </c>
    </row>
    <row r="34" spans="1:12" ht="17.25" customHeight="1" x14ac:dyDescent="0.25">
      <c r="A34" s="37"/>
      <c r="B34" s="52" t="s">
        <v>36</v>
      </c>
      <c r="C34" s="36" t="s">
        <v>18</v>
      </c>
      <c r="D34" s="54">
        <v>104.1</v>
      </c>
      <c r="E34" s="54">
        <v>108</v>
      </c>
      <c r="F34" s="54">
        <v>118.7</v>
      </c>
      <c r="G34" s="54">
        <v>104</v>
      </c>
      <c r="H34" s="54">
        <v>106.3</v>
      </c>
      <c r="I34" s="54">
        <v>104.5</v>
      </c>
      <c r="J34" s="54">
        <v>105.1</v>
      </c>
      <c r="K34" s="54">
        <v>104</v>
      </c>
      <c r="L34" s="54">
        <v>104.4</v>
      </c>
    </row>
    <row r="35" spans="1:12" ht="23.25" customHeight="1" x14ac:dyDescent="0.25">
      <c r="A35" s="37"/>
      <c r="B35" s="52" t="s">
        <v>48</v>
      </c>
      <c r="C35" s="55" t="s">
        <v>38</v>
      </c>
      <c r="D35" s="54">
        <f>(D32/((138.8*D34/100))*100)</f>
        <v>131.63467847087841</v>
      </c>
      <c r="E35" s="54">
        <f>(E32/((D32*E34/100))*100)</f>
        <v>123.26206332515481</v>
      </c>
      <c r="F35" s="54">
        <f t="shared" ref="F35:L35" si="5">(F32/((E32*F34/100))*100)</f>
        <v>98.837405223251878</v>
      </c>
      <c r="G35" s="54">
        <f t="shared" si="5"/>
        <v>98.076923076923066</v>
      </c>
      <c r="H35" s="54">
        <f t="shared" si="5"/>
        <v>96.613358419567248</v>
      </c>
      <c r="I35" s="54">
        <f t="shared" si="5"/>
        <v>97.607655502392348</v>
      </c>
      <c r="J35" s="54">
        <f t="shared" si="5"/>
        <v>98.667935299714571</v>
      </c>
      <c r="K35" s="54">
        <f t="shared" si="5"/>
        <v>98.07692307692308</v>
      </c>
      <c r="L35" s="54">
        <f t="shared" si="5"/>
        <v>98.754789272030635</v>
      </c>
    </row>
    <row r="36" spans="1:12" ht="18.75" customHeight="1" x14ac:dyDescent="0.25">
      <c r="A36" s="10" t="s">
        <v>49</v>
      </c>
      <c r="B36" s="6" t="s">
        <v>50</v>
      </c>
      <c r="C36" s="7"/>
      <c r="D36" s="13"/>
      <c r="E36" s="13"/>
      <c r="F36" s="12"/>
      <c r="G36" s="12"/>
      <c r="H36" s="13"/>
      <c r="I36" s="12"/>
      <c r="J36" s="12"/>
      <c r="K36" s="12"/>
      <c r="L36" s="12"/>
    </row>
    <row r="37" spans="1:12" ht="30.75" customHeight="1" x14ac:dyDescent="0.25">
      <c r="A37" s="8" t="s">
        <v>51</v>
      </c>
      <c r="B37" s="9" t="s">
        <v>52</v>
      </c>
      <c r="C37" s="7" t="s">
        <v>35</v>
      </c>
      <c r="D37" s="14">
        <v>92.66</v>
      </c>
      <c r="E37" s="14">
        <v>116.7</v>
      </c>
      <c r="F37" s="15">
        <v>110</v>
      </c>
      <c r="G37" s="15">
        <v>94</v>
      </c>
      <c r="H37" s="15">
        <v>96</v>
      </c>
      <c r="I37" s="15">
        <v>95</v>
      </c>
      <c r="J37" s="15">
        <v>96.5</v>
      </c>
      <c r="K37" s="15">
        <v>96</v>
      </c>
      <c r="L37" s="15">
        <v>97.5</v>
      </c>
    </row>
    <row r="38" spans="1:12" ht="16.5" customHeight="1" x14ac:dyDescent="0.25">
      <c r="A38" s="8"/>
      <c r="B38" s="11" t="s">
        <v>17</v>
      </c>
      <c r="C38" s="7" t="s">
        <v>18</v>
      </c>
      <c r="D38" s="13">
        <f>D37/105.9*100</f>
        <v>87.497639282341822</v>
      </c>
      <c r="E38" s="13">
        <f>E37/D37*100</f>
        <v>125.94431254047053</v>
      </c>
      <c r="F38" s="13">
        <f>F37/E37*100</f>
        <v>94.258783204798618</v>
      </c>
      <c r="G38" s="13">
        <f>G37/F37*100</f>
        <v>85.454545454545453</v>
      </c>
      <c r="H38" s="13">
        <f>H37/F37*100</f>
        <v>87.272727272727266</v>
      </c>
      <c r="I38" s="13">
        <f>I37/G37*100</f>
        <v>101.06382978723406</v>
      </c>
      <c r="J38" s="13">
        <f>J37/H37*100</f>
        <v>100.52083333333333</v>
      </c>
      <c r="K38" s="13">
        <f>K37/I37*100</f>
        <v>101.05263157894737</v>
      </c>
      <c r="L38" s="13">
        <f>L37/J37*100</f>
        <v>101.03626943005182</v>
      </c>
    </row>
    <row r="39" spans="1:12" ht="14.25" customHeight="1" x14ac:dyDescent="0.25">
      <c r="A39" s="8"/>
      <c r="B39" s="11" t="s">
        <v>36</v>
      </c>
      <c r="C39" s="7" t="s">
        <v>18</v>
      </c>
      <c r="D39" s="13">
        <v>105.6</v>
      </c>
      <c r="E39" s="13">
        <v>104.9</v>
      </c>
      <c r="F39" s="13">
        <v>111.4</v>
      </c>
      <c r="G39" s="13">
        <v>107.1</v>
      </c>
      <c r="H39" s="13">
        <v>106.8</v>
      </c>
      <c r="I39" s="13">
        <v>105.7</v>
      </c>
      <c r="J39" s="13">
        <v>105.3</v>
      </c>
      <c r="K39" s="13">
        <v>104.9</v>
      </c>
      <c r="L39" s="13">
        <v>104.8</v>
      </c>
    </row>
    <row r="40" spans="1:12" ht="22.5" customHeight="1" x14ac:dyDescent="0.25">
      <c r="A40" s="8"/>
      <c r="B40" s="11" t="s">
        <v>48</v>
      </c>
      <c r="C40" s="16" t="s">
        <v>38</v>
      </c>
      <c r="D40" s="13">
        <f>(D37/((105.9*D39/100))*100)</f>
        <v>82.857612956763077</v>
      </c>
      <c r="E40" s="13">
        <f>(E37/((D37*E39/100))*100)</f>
        <v>120.06130842752196</v>
      </c>
      <c r="F40" s="13">
        <f>(F37/((E37*F39/100))*100)</f>
        <v>84.612911314900018</v>
      </c>
      <c r="G40" s="13">
        <f>(G37/((E37*G39/100))*100)</f>
        <v>75.208603864282082</v>
      </c>
      <c r="H40" s="13">
        <f>(H37/((E37*H39/100))*100)</f>
        <v>77.024541944677125</v>
      </c>
      <c r="I40" s="13">
        <f>(I37/((G37*I39/100))*100)</f>
        <v>95.613840858310354</v>
      </c>
      <c r="J40" s="13">
        <f t="shared" ref="J40:L40" si="6">(J37/((H37*J39/100))*100)</f>
        <v>95.461380183602401</v>
      </c>
      <c r="K40" s="13">
        <f t="shared" si="6"/>
        <v>96.332346595755354</v>
      </c>
      <c r="L40" s="13">
        <f t="shared" si="6"/>
        <v>96.408654036308988</v>
      </c>
    </row>
    <row r="41" spans="1:12" ht="30.75" customHeight="1" x14ac:dyDescent="0.25">
      <c r="A41" s="43" t="s">
        <v>53</v>
      </c>
      <c r="B41" s="57" t="s">
        <v>54</v>
      </c>
      <c r="C41" s="36"/>
      <c r="D41" s="54"/>
      <c r="E41" s="54"/>
      <c r="F41" s="54"/>
      <c r="G41" s="54"/>
      <c r="H41" s="54"/>
      <c r="I41" s="54"/>
      <c r="J41" s="54"/>
      <c r="K41" s="54"/>
      <c r="L41" s="54"/>
    </row>
    <row r="42" spans="1:12" ht="30.75" customHeight="1" x14ac:dyDescent="0.25">
      <c r="A42" s="37" t="s">
        <v>55</v>
      </c>
      <c r="B42" s="38" t="s">
        <v>56</v>
      </c>
      <c r="C42" s="39" t="s">
        <v>57</v>
      </c>
      <c r="D42" s="58">
        <v>19</v>
      </c>
      <c r="E42" s="58">
        <v>16</v>
      </c>
      <c r="F42" s="58">
        <v>18</v>
      </c>
      <c r="G42" s="58">
        <v>18</v>
      </c>
      <c r="H42" s="58">
        <v>19</v>
      </c>
      <c r="I42" s="58">
        <v>19</v>
      </c>
      <c r="J42" s="58">
        <v>20</v>
      </c>
      <c r="K42" s="58">
        <v>19</v>
      </c>
      <c r="L42" s="58">
        <v>21</v>
      </c>
    </row>
    <row r="43" spans="1:12" ht="16.5" customHeight="1" x14ac:dyDescent="0.25">
      <c r="A43" s="37"/>
      <c r="B43" s="38" t="s">
        <v>17</v>
      </c>
      <c r="C43" s="39" t="s">
        <v>18</v>
      </c>
      <c r="D43" s="59">
        <f>D42/22*100</f>
        <v>86.36363636363636</v>
      </c>
      <c r="E43" s="59">
        <f>E42/D42*100</f>
        <v>84.210526315789465</v>
      </c>
      <c r="F43" s="60">
        <f>F42/E42*100</f>
        <v>112.5</v>
      </c>
      <c r="G43" s="59">
        <f t="shared" ref="G43" si="7">G42/F42*100</f>
        <v>100</v>
      </c>
      <c r="H43" s="59">
        <f>H42/F42*100</f>
        <v>105.55555555555556</v>
      </c>
      <c r="I43" s="59">
        <f>I42/G42*100</f>
        <v>105.55555555555556</v>
      </c>
      <c r="J43" s="59">
        <f>J42/H42*100</f>
        <v>105.26315789473684</v>
      </c>
      <c r="K43" s="60">
        <f>K42/I42*100</f>
        <v>100</v>
      </c>
      <c r="L43" s="59">
        <f>L42/J42*100</f>
        <v>105</v>
      </c>
    </row>
    <row r="44" spans="1:12" ht="18" customHeight="1" x14ac:dyDescent="0.25">
      <c r="A44" s="37" t="s">
        <v>58</v>
      </c>
      <c r="B44" s="38" t="s">
        <v>59</v>
      </c>
      <c r="C44" s="39" t="s">
        <v>57</v>
      </c>
      <c r="D44" s="61">
        <v>2</v>
      </c>
      <c r="E44" s="61">
        <v>1</v>
      </c>
      <c r="F44" s="61">
        <v>0</v>
      </c>
      <c r="G44" s="61">
        <v>1</v>
      </c>
      <c r="H44" s="61">
        <v>1</v>
      </c>
      <c r="I44" s="61">
        <v>2</v>
      </c>
      <c r="J44" s="61">
        <v>2</v>
      </c>
      <c r="K44" s="61">
        <v>2</v>
      </c>
      <c r="L44" s="61">
        <v>3</v>
      </c>
    </row>
    <row r="45" spans="1:12" ht="15.75" customHeight="1" x14ac:dyDescent="0.25">
      <c r="A45" s="37"/>
      <c r="B45" s="38" t="s">
        <v>17</v>
      </c>
      <c r="C45" s="39" t="s">
        <v>18</v>
      </c>
      <c r="D45" s="62">
        <f>D44/3*100</f>
        <v>66.666666666666657</v>
      </c>
      <c r="E45" s="39">
        <f>E44/D44*100</f>
        <v>50</v>
      </c>
      <c r="F45" s="39">
        <f t="shared" ref="F45:K45" si="8">F44/E44*100</f>
        <v>0</v>
      </c>
      <c r="G45" s="39">
        <v>100</v>
      </c>
      <c r="H45" s="39">
        <v>100</v>
      </c>
      <c r="I45" s="39">
        <f t="shared" si="8"/>
        <v>200</v>
      </c>
      <c r="J45" s="39">
        <f>J44/H44*100</f>
        <v>200</v>
      </c>
      <c r="K45" s="39">
        <f t="shared" si="8"/>
        <v>100</v>
      </c>
      <c r="L45" s="39">
        <f>L44/J44*100</f>
        <v>150</v>
      </c>
    </row>
    <row r="46" spans="1:12" ht="41.25" customHeight="1" x14ac:dyDescent="0.25">
      <c r="A46" s="37" t="s">
        <v>60</v>
      </c>
      <c r="B46" s="38" t="s">
        <v>61</v>
      </c>
      <c r="C46" s="39" t="s">
        <v>16</v>
      </c>
      <c r="D46" s="61">
        <v>486</v>
      </c>
      <c r="E46" s="61">
        <v>612</v>
      </c>
      <c r="F46" s="61">
        <v>600</v>
      </c>
      <c r="G46" s="61">
        <v>550</v>
      </c>
      <c r="H46" s="61">
        <v>600</v>
      </c>
      <c r="I46" s="61">
        <v>550</v>
      </c>
      <c r="J46" s="61">
        <v>600</v>
      </c>
      <c r="K46" s="61">
        <v>550</v>
      </c>
      <c r="L46" s="61">
        <v>600</v>
      </c>
    </row>
    <row r="47" spans="1:12" ht="17.25" customHeight="1" x14ac:dyDescent="0.25">
      <c r="A47" s="37"/>
      <c r="B47" s="38" t="s">
        <v>17</v>
      </c>
      <c r="C47" s="39" t="s">
        <v>18</v>
      </c>
      <c r="D47" s="39">
        <f>D46/500*100</f>
        <v>97.2</v>
      </c>
      <c r="E47" s="62">
        <f>E46/D46*100</f>
        <v>125.92592592592592</v>
      </c>
      <c r="F47" s="62">
        <f t="shared" ref="F47" si="9">F46/E46*100</f>
        <v>98.039215686274503</v>
      </c>
      <c r="G47" s="62">
        <f t="shared" ref="G47:L47" si="10">G46/E46*100</f>
        <v>89.869281045751634</v>
      </c>
      <c r="H47" s="62">
        <f t="shared" si="10"/>
        <v>100</v>
      </c>
      <c r="I47" s="62">
        <f t="shared" si="10"/>
        <v>100</v>
      </c>
      <c r="J47" s="62">
        <f t="shared" si="10"/>
        <v>100</v>
      </c>
      <c r="K47" s="62">
        <f t="shared" si="10"/>
        <v>100</v>
      </c>
      <c r="L47" s="62">
        <f t="shared" si="10"/>
        <v>100</v>
      </c>
    </row>
    <row r="48" spans="1:12" ht="29.25" customHeight="1" x14ac:dyDescent="0.25">
      <c r="A48" s="37" t="s">
        <v>62</v>
      </c>
      <c r="B48" s="38" t="s">
        <v>63</v>
      </c>
      <c r="C48" s="39" t="s">
        <v>16</v>
      </c>
      <c r="D48" s="61">
        <v>198</v>
      </c>
      <c r="E48" s="61">
        <v>95</v>
      </c>
      <c r="F48" s="61">
        <v>0</v>
      </c>
      <c r="G48" s="61">
        <v>95</v>
      </c>
      <c r="H48" s="61">
        <v>95</v>
      </c>
      <c r="I48" s="61">
        <v>150</v>
      </c>
      <c r="J48" s="61">
        <v>180</v>
      </c>
      <c r="K48" s="61">
        <v>200</v>
      </c>
      <c r="L48" s="61">
        <v>210</v>
      </c>
    </row>
    <row r="49" spans="1:12" ht="17.25" customHeight="1" x14ac:dyDescent="0.25">
      <c r="A49" s="37"/>
      <c r="B49" s="38" t="s">
        <v>17</v>
      </c>
      <c r="C49" s="39" t="s">
        <v>18</v>
      </c>
      <c r="D49" s="39">
        <f>D48/300*100</f>
        <v>66</v>
      </c>
      <c r="E49" s="62">
        <f>E48/D48*100</f>
        <v>47.979797979797979</v>
      </c>
      <c r="F49" s="62">
        <v>0</v>
      </c>
      <c r="G49" s="62">
        <v>100</v>
      </c>
      <c r="H49" s="62">
        <v>100</v>
      </c>
      <c r="I49" s="62">
        <f>I48/G48*100</f>
        <v>157.89473684210526</v>
      </c>
      <c r="J49" s="62">
        <f>J48/H48*100</f>
        <v>189.4736842105263</v>
      </c>
      <c r="K49" s="62">
        <f>K48/I48*100</f>
        <v>133.33333333333331</v>
      </c>
      <c r="L49" s="62">
        <f>L48/J48*100</f>
        <v>116.66666666666667</v>
      </c>
    </row>
  </sheetData>
  <mergeCells count="12">
    <mergeCell ref="K3:L3"/>
    <mergeCell ref="A5:L5"/>
    <mergeCell ref="A17:L17"/>
    <mergeCell ref="A2:L2"/>
    <mergeCell ref="A3:A4"/>
    <mergeCell ref="B3:B4"/>
    <mergeCell ref="C3:C4"/>
    <mergeCell ref="D3:D4"/>
    <mergeCell ref="E3:E4"/>
    <mergeCell ref="F3:F4"/>
    <mergeCell ref="G3:H3"/>
    <mergeCell ref="I3:J3"/>
  </mergeCells>
  <pageMargins left="0.7" right="0.7" top="0.75" bottom="0.75" header="0.3" footer="0.3"/>
  <pageSetup paperSize="9" scale="10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2022-11-10T13:07:11Z</dcterms:modified>
</cp:coreProperties>
</file>