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2" i="1" l="1"/>
  <c r="G35" i="1" s="1"/>
  <c r="I22" i="1"/>
  <c r="K22" i="1" s="1"/>
  <c r="M22" i="1" s="1"/>
  <c r="F33" i="1"/>
  <c r="H22" i="1"/>
  <c r="J22" i="1" s="1"/>
  <c r="L22" i="1" s="1"/>
  <c r="G27" i="1"/>
  <c r="H27" i="1" s="1"/>
  <c r="J27" i="1" s="1"/>
  <c r="L27" i="1" s="1"/>
  <c r="H19" i="1"/>
  <c r="J19" i="1" s="1"/>
  <c r="L19" i="1" s="1"/>
  <c r="I20" i="1"/>
  <c r="I13" i="1"/>
  <c r="K13" i="1" s="1"/>
  <c r="M13" i="1" s="1"/>
  <c r="H13" i="1"/>
  <c r="J13" i="1" s="1"/>
  <c r="L13" i="1" s="1"/>
  <c r="I38" i="1"/>
  <c r="H38" i="1"/>
  <c r="G42" i="1"/>
  <c r="M16" i="1"/>
  <c r="K16" i="1"/>
  <c r="I16" i="1"/>
  <c r="L16" i="1"/>
  <c r="G16" i="1"/>
  <c r="J16" i="1"/>
  <c r="H16" i="1"/>
  <c r="G14" i="1"/>
  <c r="G38" i="1"/>
  <c r="I27" i="1" l="1"/>
  <c r="K27" i="1" s="1"/>
  <c r="M27" i="1" s="1"/>
  <c r="H32" i="1"/>
  <c r="J32" i="1" s="1"/>
  <c r="L32" i="1" s="1"/>
  <c r="I32" i="1"/>
  <c r="K32" i="1" s="1"/>
  <c r="M32" i="1" s="1"/>
  <c r="G30" i="1"/>
  <c r="I11" i="1"/>
  <c r="M9" i="1"/>
  <c r="L9" i="1"/>
  <c r="K9" i="1"/>
  <c r="J9" i="1"/>
  <c r="I9" i="1"/>
  <c r="H9" i="1"/>
  <c r="G12" i="1" l="1"/>
  <c r="G9" i="1"/>
  <c r="F28" i="1"/>
  <c r="G20" i="1"/>
  <c r="F9" i="1" l="1"/>
  <c r="M20" i="1" l="1"/>
  <c r="K20" i="1"/>
  <c r="K44" i="1" l="1"/>
  <c r="E44" i="1"/>
  <c r="D44" i="1"/>
  <c r="M42" i="1"/>
  <c r="L42" i="1"/>
  <c r="K42" i="1"/>
  <c r="J42" i="1"/>
  <c r="I42" i="1"/>
  <c r="H42" i="1"/>
  <c r="F42" i="1"/>
  <c r="E42" i="1"/>
  <c r="D42" i="1"/>
  <c r="M40" i="1"/>
  <c r="L40" i="1"/>
  <c r="K40" i="1"/>
  <c r="J40" i="1"/>
  <c r="F40" i="1"/>
  <c r="E40" i="1"/>
  <c r="D40" i="1"/>
  <c r="M38" i="1"/>
  <c r="L38" i="1"/>
  <c r="K38" i="1"/>
  <c r="J38" i="1"/>
  <c r="F38" i="1"/>
  <c r="E38" i="1"/>
  <c r="D38" i="1"/>
  <c r="M35" i="1"/>
  <c r="L35" i="1"/>
  <c r="K35" i="1"/>
  <c r="J35" i="1"/>
  <c r="I35" i="1"/>
  <c r="H35" i="1"/>
  <c r="F35" i="1"/>
  <c r="E35" i="1"/>
  <c r="D35" i="1"/>
  <c r="E33" i="1"/>
  <c r="D33" i="1"/>
  <c r="E30" i="1"/>
  <c r="D30" i="1"/>
  <c r="E28" i="1"/>
  <c r="D28" i="1"/>
  <c r="F30" i="1"/>
  <c r="D25" i="1"/>
  <c r="D23" i="1"/>
  <c r="E22" i="1"/>
  <c r="E25" i="1" s="1"/>
  <c r="F20" i="1"/>
  <c r="E20" i="1"/>
  <c r="D20" i="1"/>
  <c r="F16" i="1"/>
  <c r="E16" i="1"/>
  <c r="D16" i="1"/>
  <c r="F14" i="1"/>
  <c r="E14" i="1"/>
  <c r="F22" i="1" l="1"/>
  <c r="K11" i="1"/>
  <c r="M11" i="1" s="1"/>
  <c r="F25" i="1" l="1"/>
  <c r="G23" i="1"/>
  <c r="G25" i="1"/>
  <c r="I30" i="1"/>
  <c r="H30" i="1"/>
  <c r="H25" i="1"/>
  <c r="J30" i="1"/>
  <c r="I25" i="1" l="1"/>
  <c r="K30" i="1"/>
  <c r="J25" i="1" l="1"/>
  <c r="M30" i="1"/>
  <c r="L30" i="1"/>
  <c r="K25" i="1" l="1"/>
  <c r="L25" i="1"/>
  <c r="M25" i="1"/>
  <c r="E11" i="1"/>
  <c r="F12" i="1" s="1"/>
  <c r="H12" i="1"/>
  <c r="J11" i="1"/>
  <c r="L11" i="1" s="1"/>
</calcChain>
</file>

<file path=xl/sharedStrings.xml><?xml version="1.0" encoding="utf-8"?>
<sst xmlns="http://schemas.openxmlformats.org/spreadsheetml/2006/main" count="104" uniqueCount="62">
  <si>
    <t>Показатели</t>
  </si>
  <si>
    <t>Ед.изм.</t>
  </si>
  <si>
    <t>2020 год факт</t>
  </si>
  <si>
    <t>2021 год факт</t>
  </si>
  <si>
    <t xml:space="preserve">2025 год, прогноз </t>
  </si>
  <si>
    <t>консервативный вариант</t>
  </si>
  <si>
    <t>базовый вариант</t>
  </si>
  <si>
    <t>Показатели, обязательные для направления в Министерство экономики Удмуртской Республики</t>
  </si>
  <si>
    <t>Индекс потребительских цен в среднем за год</t>
  </si>
  <si>
    <t>% к предыдущему году</t>
  </si>
  <si>
    <t>Население</t>
  </si>
  <si>
    <t>1.1</t>
  </si>
  <si>
    <t>Численность детей до 18 лет на начало года (до 17 лет включительно)</t>
  </si>
  <si>
    <t>чел.</t>
  </si>
  <si>
    <t>темп роста</t>
  </si>
  <si>
    <t>%</t>
  </si>
  <si>
    <t>2</t>
  </si>
  <si>
    <t>Труд и занятость</t>
  </si>
  <si>
    <t>2.1</t>
  </si>
  <si>
    <t>Фонд заработной платы по организациям, не относящимся к субъектам малого предпринимательства</t>
  </si>
  <si>
    <t>тыс.руб.</t>
  </si>
  <si>
    <t>2.2</t>
  </si>
  <si>
    <t>Номинальная начисленная среднемесячная заработная плата одного работника  по организациям, не относящимся к субъектам малого предпринимательства</t>
  </si>
  <si>
    <t>руб.</t>
  </si>
  <si>
    <t>2.3</t>
  </si>
  <si>
    <t>Среднесписочная численность работников предприятий (по крупным и средним организациям)</t>
  </si>
  <si>
    <t>тыс.чел.</t>
  </si>
  <si>
    <t>Показатели, рекомендованные для включения в прогнозы социально-экономического развития муниципальных образований Удмуртской Республики</t>
  </si>
  <si>
    <t>Численность населения (на 1 января года)</t>
  </si>
  <si>
    <t>тыс. чел.</t>
  </si>
  <si>
    <t>млн.руб.</t>
  </si>
  <si>
    <t>индекс-дефлятор</t>
  </si>
  <si>
    <t>% к предыдущему году
в сопоставимых ценах</t>
  </si>
  <si>
    <t>3</t>
  </si>
  <si>
    <t>Сельское хозяйство</t>
  </si>
  <si>
    <t>3.1</t>
  </si>
  <si>
    <t>Продукция сельского хозяйства</t>
  </si>
  <si>
    <t>Индекс производства продукции сельского хозяйства</t>
  </si>
  <si>
    <t>4</t>
  </si>
  <si>
    <t>Торговля</t>
  </si>
  <si>
    <t>Объем розничной торговли (по крупным и средним предприятиям)</t>
  </si>
  <si>
    <t>темп роста в сопоставимых ценах</t>
  </si>
  <si>
    <t>5</t>
  </si>
  <si>
    <t>Инвестиции</t>
  </si>
  <si>
    <t>5.1</t>
  </si>
  <si>
    <t>Инвестиции в основной капитал по организациям, не относящимся к субъектам малого предпринимательства</t>
  </si>
  <si>
    <t>Малое и среднее предпринимательство, включая микропредприятия</t>
  </si>
  <si>
    <t>Количество малых предприятий, в том числе микропредприятий,  всего</t>
  </si>
  <si>
    <t>единиц</t>
  </si>
  <si>
    <t>Количество средних предприятий, всего</t>
  </si>
  <si>
    <t>Среднесписочная численность работников (без внешних совместителей) по малым предприятиям (включая микропредприятия), всего</t>
  </si>
  <si>
    <t>Среднесписочная численность работников (без внешних совместителей) по средним предприятиям, всего</t>
  </si>
  <si>
    <t xml:space="preserve"> </t>
  </si>
  <si>
    <t>Показатели прогноза социально-экономического развития муниципального образования "Муниципальный округ Юкаменский район Удмуртской Республики"</t>
  </si>
  <si>
    <t>2024 год, прогноз</t>
  </si>
  <si>
    <t xml:space="preserve">2026 год, прогноз </t>
  </si>
  <si>
    <t>2023 оценка</t>
  </si>
  <si>
    <t>2022 год  факт</t>
  </si>
  <si>
    <t>4.1</t>
  </si>
  <si>
    <t>5.2</t>
  </si>
  <si>
    <t>5.3</t>
  </si>
  <si>
    <t>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</si>
</sst>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6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/>
    </xf>
    <xf numFmtId="0" fontId="3" fillId="5" borderId="3" xfId="0" applyFont="1" applyFill="1" applyBorder="1" applyAlignment="1">
      <alignment horizontal="center" vertical="top"/>
    </xf>
    <xf numFmtId="0" fontId="3" fillId="5" borderId="4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workbookViewId="0">
      <pane ySplit="2" topLeftCell="A12" activePane="bottomLeft" state="frozen"/>
      <selection pane="bottomLeft" activeCell="B35" sqref="B35"/>
    </sheetView>
  </sheetViews>
  <sheetFormatPr defaultRowHeight="30.75" customHeight="1" x14ac:dyDescent="0.25"/>
  <cols>
    <col min="2" max="2" width="45.85546875" customWidth="1"/>
    <col min="3" max="3" width="19.5703125" customWidth="1"/>
    <col min="6" max="6" width="10" bestFit="1" customWidth="1"/>
    <col min="7" max="7" width="9.5703125" customWidth="1"/>
    <col min="9" max="9" width="10.42578125" bestFit="1" customWidth="1"/>
    <col min="11" max="11" width="9.28515625" customWidth="1"/>
    <col min="13" max="13" width="10.5703125" customWidth="1"/>
  </cols>
  <sheetData>
    <row r="1" spans="1:13" ht="15" customHeight="1" x14ac:dyDescent="0.25">
      <c r="A1" s="1"/>
      <c r="B1" s="2"/>
      <c r="C1" s="3"/>
    </row>
    <row r="2" spans="1:13" ht="40.5" customHeight="1" x14ac:dyDescent="0.25">
      <c r="A2" s="68" t="s">
        <v>53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30.75" customHeight="1" x14ac:dyDescent="0.25">
      <c r="A3" s="69" t="s">
        <v>52</v>
      </c>
      <c r="B3" s="70" t="s">
        <v>0</v>
      </c>
      <c r="C3" s="71" t="s">
        <v>1</v>
      </c>
      <c r="D3" s="72" t="s">
        <v>2</v>
      </c>
      <c r="E3" s="72" t="s">
        <v>3</v>
      </c>
      <c r="F3" s="72" t="s">
        <v>57</v>
      </c>
      <c r="G3" s="74" t="s">
        <v>56</v>
      </c>
      <c r="H3" s="61" t="s">
        <v>54</v>
      </c>
      <c r="I3" s="61"/>
      <c r="J3" s="73" t="s">
        <v>4</v>
      </c>
      <c r="K3" s="73"/>
      <c r="L3" s="61" t="s">
        <v>55</v>
      </c>
      <c r="M3" s="61"/>
    </row>
    <row r="4" spans="1:13" ht="30.75" customHeight="1" x14ac:dyDescent="0.25">
      <c r="A4" s="69"/>
      <c r="B4" s="70"/>
      <c r="C4" s="71"/>
      <c r="D4" s="72"/>
      <c r="E4" s="72"/>
      <c r="F4" s="72"/>
      <c r="G4" s="75"/>
      <c r="H4" s="4" t="s">
        <v>5</v>
      </c>
      <c r="I4" s="5" t="s">
        <v>6</v>
      </c>
      <c r="J4" s="4" t="s">
        <v>5</v>
      </c>
      <c r="K4" s="5" t="s">
        <v>6</v>
      </c>
      <c r="L4" s="4" t="s">
        <v>5</v>
      </c>
      <c r="M4" s="5" t="s">
        <v>6</v>
      </c>
    </row>
    <row r="5" spans="1:13" ht="30.75" customHeight="1" x14ac:dyDescent="0.25">
      <c r="A5" s="62" t="s">
        <v>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4"/>
    </row>
    <row r="6" spans="1:13" ht="19.5" customHeight="1" x14ac:dyDescent="0.25">
      <c r="A6" s="17"/>
      <c r="B6" s="18" t="s">
        <v>8</v>
      </c>
      <c r="C6" s="19" t="s">
        <v>9</v>
      </c>
      <c r="D6" s="20">
        <v>103.4</v>
      </c>
      <c r="E6" s="20">
        <v>106.7</v>
      </c>
      <c r="F6" s="21">
        <v>113.8</v>
      </c>
      <c r="G6" s="21">
        <v>105.8</v>
      </c>
      <c r="H6" s="20">
        <v>107.2</v>
      </c>
      <c r="I6" s="20">
        <v>108.2</v>
      </c>
      <c r="J6" s="20">
        <v>104.2</v>
      </c>
      <c r="K6" s="20">
        <v>104</v>
      </c>
      <c r="L6" s="20">
        <v>104</v>
      </c>
      <c r="M6" s="20">
        <v>103.9</v>
      </c>
    </row>
    <row r="7" spans="1:13" ht="15" customHeight="1" x14ac:dyDescent="0.25">
      <c r="A7" s="17">
        <v>1</v>
      </c>
      <c r="B7" s="22" t="s">
        <v>10</v>
      </c>
      <c r="C7" s="23"/>
      <c r="D7" s="23"/>
      <c r="E7" s="23"/>
      <c r="F7" s="46"/>
      <c r="G7" s="23"/>
      <c r="H7" s="23"/>
      <c r="I7" s="23"/>
      <c r="J7" s="23"/>
      <c r="K7" s="23"/>
      <c r="L7" s="23"/>
      <c r="M7" s="23"/>
    </row>
    <row r="8" spans="1:13" ht="30.75" customHeight="1" x14ac:dyDescent="0.25">
      <c r="A8" s="24" t="s">
        <v>11</v>
      </c>
      <c r="B8" s="25" t="s">
        <v>12</v>
      </c>
      <c r="C8" s="26" t="s">
        <v>13</v>
      </c>
      <c r="D8" s="27">
        <v>1616</v>
      </c>
      <c r="E8" s="27">
        <v>1597</v>
      </c>
      <c r="F8" s="27">
        <v>1563</v>
      </c>
      <c r="G8" s="27">
        <v>1559</v>
      </c>
      <c r="H8" s="51">
        <v>1559</v>
      </c>
      <c r="I8" s="27">
        <v>1563</v>
      </c>
      <c r="J8" s="27">
        <v>1559</v>
      </c>
      <c r="K8" s="27">
        <v>1563</v>
      </c>
      <c r="L8" s="27">
        <v>1549</v>
      </c>
      <c r="M8" s="27">
        <v>1563</v>
      </c>
    </row>
    <row r="9" spans="1:13" ht="18" customHeight="1" x14ac:dyDescent="0.25">
      <c r="A9" s="24"/>
      <c r="B9" s="25" t="s">
        <v>14</v>
      </c>
      <c r="C9" s="26" t="s">
        <v>15</v>
      </c>
      <c r="D9" s="23">
        <v>94.1</v>
      </c>
      <c r="E9" s="23">
        <v>98.8</v>
      </c>
      <c r="F9" s="28">
        <f>F8/E8*100</f>
        <v>97.871008140263001</v>
      </c>
      <c r="G9" s="28">
        <f>G8/F8*100</f>
        <v>99.744081893793989</v>
      </c>
      <c r="H9" s="23">
        <f>H8/G8*100</f>
        <v>100</v>
      </c>
      <c r="I9" s="28">
        <f>I8/G8*100</f>
        <v>100.25657472738936</v>
      </c>
      <c r="J9" s="28">
        <f>J8/H8*100</f>
        <v>100</v>
      </c>
      <c r="K9" s="23">
        <f>K8/I8*100</f>
        <v>100</v>
      </c>
      <c r="L9" s="28">
        <f>L8/J8*100</f>
        <v>99.35856318152662</v>
      </c>
      <c r="M9" s="23">
        <f>M8/K8*100</f>
        <v>100</v>
      </c>
    </row>
    <row r="10" spans="1:13" ht="16.5" customHeight="1" x14ac:dyDescent="0.25">
      <c r="A10" s="29" t="s">
        <v>16</v>
      </c>
      <c r="B10" s="22" t="s">
        <v>17</v>
      </c>
      <c r="C10" s="23"/>
      <c r="D10" s="23"/>
      <c r="E10" s="23"/>
      <c r="F10" s="46"/>
      <c r="G10" s="23"/>
      <c r="H10" s="23"/>
      <c r="I10" s="23"/>
      <c r="J10" s="23"/>
      <c r="K10" s="23"/>
      <c r="L10" s="23"/>
      <c r="M10" s="23"/>
    </row>
    <row r="11" spans="1:13" ht="26.25" customHeight="1" x14ac:dyDescent="0.25">
      <c r="A11" s="24" t="s">
        <v>18</v>
      </c>
      <c r="B11" s="30" t="s">
        <v>19</v>
      </c>
      <c r="C11" s="23" t="s">
        <v>20</v>
      </c>
      <c r="D11" s="27">
        <v>457.1</v>
      </c>
      <c r="E11" s="31">
        <f>D11*E12/100</f>
        <v>470.12734999999998</v>
      </c>
      <c r="F11" s="31">
        <v>464.5</v>
      </c>
      <c r="G11" s="31">
        <v>477.99</v>
      </c>
      <c r="H11" s="31">
        <v>492.58</v>
      </c>
      <c r="I11" s="31">
        <f>G11*I12/100</f>
        <v>510.49332000000004</v>
      </c>
      <c r="J11" s="31">
        <f>H11*J12/100</f>
        <v>508.34255999999999</v>
      </c>
      <c r="K11" s="31">
        <f>I11*K12/100</f>
        <v>545.20686576000003</v>
      </c>
      <c r="L11" s="31">
        <f>J11*L12/100</f>
        <v>523.79617382399999</v>
      </c>
      <c r="M11" s="31">
        <f>K11*M12/100</f>
        <v>582.28093263168</v>
      </c>
    </row>
    <row r="12" spans="1:13" ht="18.75" customHeight="1" x14ac:dyDescent="0.25">
      <c r="A12" s="24"/>
      <c r="B12" s="30" t="s">
        <v>14</v>
      </c>
      <c r="C12" s="23" t="s">
        <v>15</v>
      </c>
      <c r="D12" s="28">
        <v>101</v>
      </c>
      <c r="E12" s="23">
        <v>102.85</v>
      </c>
      <c r="F12" s="28">
        <f>F11/E11*100</f>
        <v>98.803015821138686</v>
      </c>
      <c r="G12" s="28">
        <f>G11/F11*100</f>
        <v>102.90419806243271</v>
      </c>
      <c r="H12" s="28">
        <f>H11/G11*100</f>
        <v>103.05236511224084</v>
      </c>
      <c r="I12" s="28">
        <v>106.8</v>
      </c>
      <c r="J12" s="28">
        <v>103.2</v>
      </c>
      <c r="K12" s="28">
        <v>106.8</v>
      </c>
      <c r="L12" s="28">
        <v>103.04</v>
      </c>
      <c r="M12" s="28">
        <v>106.8</v>
      </c>
    </row>
    <row r="13" spans="1:13" ht="42.75" customHeight="1" x14ac:dyDescent="0.25">
      <c r="A13" s="24" t="s">
        <v>21</v>
      </c>
      <c r="B13" s="25" t="s">
        <v>22</v>
      </c>
      <c r="C13" s="26" t="s">
        <v>23</v>
      </c>
      <c r="D13" s="31">
        <v>26270</v>
      </c>
      <c r="E13" s="31">
        <v>28940</v>
      </c>
      <c r="F13" s="31">
        <v>32470</v>
      </c>
      <c r="G13" s="31">
        <v>35385.300000000003</v>
      </c>
      <c r="H13" s="52">
        <f>G13*H14/100</f>
        <v>36836.097300000001</v>
      </c>
      <c r="I13" s="27">
        <f>G13*I14/100</f>
        <v>38463.821100000001</v>
      </c>
      <c r="J13" s="31">
        <f>H13*J14/100</f>
        <v>38530.5577758</v>
      </c>
      <c r="K13" s="31">
        <f>I13*K14/100</f>
        <v>41425.535324700002</v>
      </c>
      <c r="L13" s="31">
        <f>J13*L14/100</f>
        <v>40302.963433486795</v>
      </c>
      <c r="M13" s="31">
        <f>K13*M14/100</f>
        <v>44325.322797429006</v>
      </c>
    </row>
    <row r="14" spans="1:13" ht="15" customHeight="1" x14ac:dyDescent="0.25">
      <c r="A14" s="24"/>
      <c r="B14" s="25" t="s">
        <v>14</v>
      </c>
      <c r="C14" s="26" t="s">
        <v>15</v>
      </c>
      <c r="D14" s="28">
        <v>106.4</v>
      </c>
      <c r="E14" s="28">
        <f>E13/D13*100</f>
        <v>110.16368481157212</v>
      </c>
      <c r="F14" s="28">
        <f>F13/E13*100</f>
        <v>112.19765031098825</v>
      </c>
      <c r="G14" s="28">
        <f>G13/F13*100</f>
        <v>108.97844163843548</v>
      </c>
      <c r="H14" s="23">
        <v>104.1</v>
      </c>
      <c r="I14" s="28">
        <v>108.7</v>
      </c>
      <c r="J14" s="28">
        <v>104.6</v>
      </c>
      <c r="K14" s="28">
        <v>107.7</v>
      </c>
      <c r="L14" s="28">
        <v>104.6</v>
      </c>
      <c r="M14" s="28">
        <v>107</v>
      </c>
    </row>
    <row r="15" spans="1:13" ht="30.75" customHeight="1" x14ac:dyDescent="0.25">
      <c r="A15" s="24" t="s">
        <v>24</v>
      </c>
      <c r="B15" s="25" t="s">
        <v>25</v>
      </c>
      <c r="C15" s="26" t="s">
        <v>26</v>
      </c>
      <c r="D15" s="32">
        <v>1.357</v>
      </c>
      <c r="E15" s="32">
        <v>1.216</v>
      </c>
      <c r="F15" s="32">
        <v>1.2</v>
      </c>
      <c r="G15" s="32">
        <v>1.1759999999999999</v>
      </c>
      <c r="H15" s="32">
        <v>1.1519999999999999</v>
      </c>
      <c r="I15" s="32">
        <v>1.1759999999999999</v>
      </c>
      <c r="J15" s="32">
        <v>1.129</v>
      </c>
      <c r="K15" s="32">
        <v>1.1759999999999999</v>
      </c>
      <c r="L15" s="32">
        <v>1.107</v>
      </c>
      <c r="M15" s="32">
        <v>1.1759999999999999</v>
      </c>
    </row>
    <row r="16" spans="1:13" ht="17.25" customHeight="1" x14ac:dyDescent="0.25">
      <c r="A16" s="24"/>
      <c r="B16" s="25" t="s">
        <v>14</v>
      </c>
      <c r="C16" s="26" t="s">
        <v>15</v>
      </c>
      <c r="D16" s="28">
        <f>D15/1.4*100</f>
        <v>96.928571428571431</v>
      </c>
      <c r="E16" s="28">
        <f>E15/D15*100</f>
        <v>89.609432571849666</v>
      </c>
      <c r="F16" s="28">
        <f>F15/E15*100</f>
        <v>98.68421052631578</v>
      </c>
      <c r="G16" s="28">
        <f>G15/F15*100</f>
        <v>98</v>
      </c>
      <c r="H16" s="28">
        <f>H15/G15*100</f>
        <v>97.959183673469383</v>
      </c>
      <c r="I16" s="28">
        <f>I15/G15*100</f>
        <v>100</v>
      </c>
      <c r="J16" s="28">
        <f>J15/H15*100</f>
        <v>98.003472222222229</v>
      </c>
      <c r="K16" s="28">
        <f>K15/I15*100</f>
        <v>100</v>
      </c>
      <c r="L16" s="28">
        <f>L15/J15*100</f>
        <v>98.051372896368463</v>
      </c>
      <c r="M16" s="28">
        <f>M15/K15*100</f>
        <v>100</v>
      </c>
    </row>
    <row r="17" spans="1:13" ht="24" customHeight="1" x14ac:dyDescent="0.25">
      <c r="A17" s="65" t="s">
        <v>27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</row>
    <row r="18" spans="1:13" ht="18.75" customHeight="1" x14ac:dyDescent="0.25">
      <c r="A18" s="17">
        <v>1</v>
      </c>
      <c r="B18" s="22" t="s">
        <v>10</v>
      </c>
      <c r="C18" s="23"/>
      <c r="D18" s="23"/>
      <c r="E18" s="23"/>
      <c r="F18" s="46"/>
      <c r="G18" s="23"/>
      <c r="H18" s="53"/>
      <c r="I18" s="53"/>
      <c r="J18" s="53"/>
      <c r="K18" s="53"/>
      <c r="L18" s="53"/>
      <c r="M18" s="53"/>
    </row>
    <row r="19" spans="1:13" ht="17.25" customHeight="1" x14ac:dyDescent="0.25">
      <c r="A19" s="24"/>
      <c r="B19" s="25" t="s">
        <v>28</v>
      </c>
      <c r="C19" s="26" t="s">
        <v>29</v>
      </c>
      <c r="D19" s="33">
        <v>7.9</v>
      </c>
      <c r="E19" s="33">
        <v>7.8</v>
      </c>
      <c r="F19" s="54">
        <v>7.6580000000000004</v>
      </c>
      <c r="G19" s="33">
        <v>7.343</v>
      </c>
      <c r="H19" s="33">
        <f>G19*H20/100</f>
        <v>7.1961400000000006</v>
      </c>
      <c r="I19" s="33">
        <v>7.343</v>
      </c>
      <c r="J19" s="33">
        <f>H19*J20/100</f>
        <v>7.0522172000000012</v>
      </c>
      <c r="K19" s="33">
        <v>7.343</v>
      </c>
      <c r="L19" s="33">
        <f>J19*L20/100</f>
        <v>6.9111728560000003</v>
      </c>
      <c r="M19" s="33">
        <v>7.343</v>
      </c>
    </row>
    <row r="20" spans="1:13" ht="15" customHeight="1" x14ac:dyDescent="0.25">
      <c r="A20" s="24"/>
      <c r="B20" s="25" t="s">
        <v>14</v>
      </c>
      <c r="C20" s="26" t="s">
        <v>15</v>
      </c>
      <c r="D20" s="34">
        <f>D19/8.2*100</f>
        <v>96.341463414634148</v>
      </c>
      <c r="E20" s="34">
        <f>E19/D19*100</f>
        <v>98.734177215189874</v>
      </c>
      <c r="F20" s="55">
        <f>F19/E19*100</f>
        <v>98.179487179487197</v>
      </c>
      <c r="G20" s="55">
        <f>G19/F19*100</f>
        <v>95.886654478976226</v>
      </c>
      <c r="H20" s="34">
        <v>98</v>
      </c>
      <c r="I20" s="34">
        <f>I19/G19*100</f>
        <v>100</v>
      </c>
      <c r="J20" s="34">
        <v>98</v>
      </c>
      <c r="K20" s="34">
        <f>K19/I19*100</f>
        <v>100</v>
      </c>
      <c r="L20" s="34">
        <v>98</v>
      </c>
      <c r="M20" s="34">
        <f>M19/K19*100</f>
        <v>100</v>
      </c>
    </row>
    <row r="21" spans="1:13" ht="15.75" customHeight="1" x14ac:dyDescent="0.25">
      <c r="A21" s="29" t="s">
        <v>16</v>
      </c>
      <c r="B21" s="22" t="s">
        <v>34</v>
      </c>
      <c r="C21" s="26"/>
      <c r="D21" s="37"/>
      <c r="E21" s="37"/>
      <c r="F21" s="49"/>
      <c r="G21" s="37"/>
      <c r="H21" s="37"/>
      <c r="I21" s="37"/>
      <c r="J21" s="37"/>
      <c r="K21" s="37"/>
      <c r="L21" s="37"/>
      <c r="M21" s="37"/>
    </row>
    <row r="22" spans="1:13" ht="17.25" customHeight="1" x14ac:dyDescent="0.25">
      <c r="A22" s="24" t="s">
        <v>18</v>
      </c>
      <c r="B22" s="25" t="s">
        <v>36</v>
      </c>
      <c r="C22" s="23" t="s">
        <v>30</v>
      </c>
      <c r="D22" s="35">
        <v>1424.4</v>
      </c>
      <c r="E22" s="35">
        <f>D22*E23/100</f>
        <v>1532.6544000000001</v>
      </c>
      <c r="F22" s="35">
        <f>E22*F23/100</f>
        <v>1612.3524288000001</v>
      </c>
      <c r="G22" s="35">
        <v>1615</v>
      </c>
      <c r="H22" s="35">
        <f>G22*H23/100</f>
        <v>1615</v>
      </c>
      <c r="I22" s="35">
        <f>G22*I23/100</f>
        <v>1624.69</v>
      </c>
      <c r="J22" s="35">
        <f>H22*J23/100</f>
        <v>1629.5350000000001</v>
      </c>
      <c r="K22" s="35">
        <f>I22*K23/100</f>
        <v>1640.9368999999999</v>
      </c>
      <c r="L22" s="35">
        <f>J22*L23/100</f>
        <v>1649.08942</v>
      </c>
      <c r="M22" s="35">
        <f>K22*M23/100</f>
        <v>1668.8328273</v>
      </c>
    </row>
    <row r="23" spans="1:13" ht="17.25" customHeight="1" x14ac:dyDescent="0.25">
      <c r="A23" s="24"/>
      <c r="B23" s="36" t="s">
        <v>14</v>
      </c>
      <c r="C23" s="23" t="s">
        <v>15</v>
      </c>
      <c r="D23" s="34">
        <f>D22/1386.8*100</f>
        <v>102.71127776175368</v>
      </c>
      <c r="E23" s="34">
        <v>107.6</v>
      </c>
      <c r="F23" s="55">
        <v>105.2</v>
      </c>
      <c r="G23" s="34">
        <f>G22/F22*100</f>
        <v>100.16420548961311</v>
      </c>
      <c r="H23" s="28">
        <v>100</v>
      </c>
      <c r="I23" s="28">
        <v>100.6</v>
      </c>
      <c r="J23" s="28">
        <v>100.9</v>
      </c>
      <c r="K23" s="28">
        <v>101</v>
      </c>
      <c r="L23" s="28">
        <v>101.2</v>
      </c>
      <c r="M23" s="28">
        <v>101.7</v>
      </c>
    </row>
    <row r="24" spans="1:13" ht="15.75" customHeight="1" x14ac:dyDescent="0.25">
      <c r="A24" s="24"/>
      <c r="B24" s="36" t="s">
        <v>31</v>
      </c>
      <c r="C24" s="23" t="s">
        <v>15</v>
      </c>
      <c r="D24" s="34">
        <v>103.8</v>
      </c>
      <c r="E24" s="34">
        <v>118.1</v>
      </c>
      <c r="F24" s="55">
        <v>104.2</v>
      </c>
      <c r="G24" s="34">
        <v>100.8</v>
      </c>
      <c r="H24" s="58">
        <v>106.9</v>
      </c>
      <c r="I24" s="55">
        <v>107.1</v>
      </c>
      <c r="J24" s="58">
        <v>104.4</v>
      </c>
      <c r="K24" s="58">
        <v>104.2</v>
      </c>
      <c r="L24" s="58">
        <v>104.1</v>
      </c>
      <c r="M24" s="55">
        <v>104.6</v>
      </c>
    </row>
    <row r="25" spans="1:13" ht="24" customHeight="1" x14ac:dyDescent="0.25">
      <c r="A25" s="24"/>
      <c r="B25" s="36" t="s">
        <v>37</v>
      </c>
      <c r="C25" s="39" t="s">
        <v>32</v>
      </c>
      <c r="D25" s="34">
        <f>(D22/((1386.8*D24/100))*100)</f>
        <v>98.95113464523476</v>
      </c>
      <c r="E25" s="34">
        <f>(E22/((D22*E24/100))*100)</f>
        <v>91.109229466553771</v>
      </c>
      <c r="F25" s="55">
        <f>(F22/((E22*F24/100))*100)</f>
        <v>100.95969289827255</v>
      </c>
      <c r="G25" s="55">
        <f>(G22/((F22*G24/100))*100)</f>
        <v>99.369251477790783</v>
      </c>
      <c r="H25" s="55">
        <f>(H22/((F22*H24/100))*100)</f>
        <v>93.698976136214313</v>
      </c>
      <c r="I25" s="55">
        <f t="shared" ref="I25:M25" si="0">(I22/((H22*I24/100))*100)</f>
        <v>93.930905695611585</v>
      </c>
      <c r="J25" s="55">
        <f t="shared" si="0"/>
        <v>96.071083080063659</v>
      </c>
      <c r="K25" s="55">
        <f t="shared" si="0"/>
        <v>96.640789516234861</v>
      </c>
      <c r="L25" s="55">
        <f t="shared" si="0"/>
        <v>96.538733000840324</v>
      </c>
      <c r="M25" s="55">
        <f t="shared" si="0"/>
        <v>96.746874618731383</v>
      </c>
    </row>
    <row r="26" spans="1:13" ht="18" customHeight="1" x14ac:dyDescent="0.25">
      <c r="A26" s="29" t="s">
        <v>33</v>
      </c>
      <c r="B26" s="22" t="s">
        <v>39</v>
      </c>
      <c r="C26" s="26"/>
      <c r="D26" s="38"/>
      <c r="E26" s="38"/>
      <c r="F26" s="47"/>
      <c r="G26" s="34"/>
      <c r="H26" s="59"/>
      <c r="I26" s="34"/>
      <c r="J26" s="59"/>
      <c r="K26" s="59"/>
      <c r="L26" s="59"/>
      <c r="M26" s="59"/>
    </row>
    <row r="27" spans="1:13" ht="30.75" customHeight="1" x14ac:dyDescent="0.25">
      <c r="A27" s="24" t="s">
        <v>35</v>
      </c>
      <c r="B27" s="25" t="s">
        <v>40</v>
      </c>
      <c r="C27" s="23" t="s">
        <v>30</v>
      </c>
      <c r="D27" s="35">
        <v>190.2</v>
      </c>
      <c r="E27" s="35">
        <v>253.2</v>
      </c>
      <c r="F27" s="35">
        <v>298.39999999999998</v>
      </c>
      <c r="G27" s="35">
        <f>F27*G28/100</f>
        <v>367.62879999999996</v>
      </c>
      <c r="H27" s="35">
        <f>G27*H28/100</f>
        <v>377.18714879999993</v>
      </c>
      <c r="I27" s="35">
        <f>G27*I28/100</f>
        <v>380.86343679999993</v>
      </c>
      <c r="J27" s="35">
        <f>H27*J28/100</f>
        <v>384.73089177599991</v>
      </c>
      <c r="K27" s="35">
        <f>I27*K28/100</f>
        <v>393.81279365119997</v>
      </c>
      <c r="L27" s="35">
        <f>J27*L28/100</f>
        <v>392.42550961151989</v>
      </c>
      <c r="M27" s="35">
        <f>K27*M28/100</f>
        <v>407.59624142899202</v>
      </c>
    </row>
    <row r="28" spans="1:13" ht="17.25" customHeight="1" x14ac:dyDescent="0.25">
      <c r="A28" s="24"/>
      <c r="B28" s="36" t="s">
        <v>14</v>
      </c>
      <c r="C28" s="23" t="s">
        <v>15</v>
      </c>
      <c r="D28" s="38">
        <f>D27/138.8*100</f>
        <v>137.03170028818442</v>
      </c>
      <c r="E28" s="38">
        <f>E27/D27*100</f>
        <v>133.1230283911672</v>
      </c>
      <c r="F28" s="38">
        <f>F27/E27*100</f>
        <v>117.85150078988941</v>
      </c>
      <c r="G28" s="38">
        <v>123.2</v>
      </c>
      <c r="H28" s="38">
        <v>102.6</v>
      </c>
      <c r="I28" s="38">
        <v>103.6</v>
      </c>
      <c r="J28" s="38">
        <v>102</v>
      </c>
      <c r="K28" s="38">
        <v>103.4</v>
      </c>
      <c r="L28" s="38">
        <v>102</v>
      </c>
      <c r="M28" s="38">
        <v>103.5</v>
      </c>
    </row>
    <row r="29" spans="1:13" ht="17.25" customHeight="1" x14ac:dyDescent="0.25">
      <c r="A29" s="24"/>
      <c r="B29" s="36" t="s">
        <v>31</v>
      </c>
      <c r="C29" s="23" t="s">
        <v>15</v>
      </c>
      <c r="D29" s="38">
        <v>104.1</v>
      </c>
      <c r="E29" s="38">
        <v>108</v>
      </c>
      <c r="F29" s="45">
        <v>115.4</v>
      </c>
      <c r="G29" s="38">
        <v>104.6</v>
      </c>
      <c r="H29" s="38">
        <v>108.6</v>
      </c>
      <c r="I29" s="38">
        <v>108</v>
      </c>
      <c r="J29" s="38">
        <v>103.7</v>
      </c>
      <c r="K29" s="38">
        <v>104.2</v>
      </c>
      <c r="L29" s="38">
        <v>104.1</v>
      </c>
      <c r="M29" s="38">
        <v>104.1</v>
      </c>
    </row>
    <row r="30" spans="1:13" ht="23.25" customHeight="1" x14ac:dyDescent="0.25">
      <c r="A30" s="24"/>
      <c r="B30" s="36" t="s">
        <v>41</v>
      </c>
      <c r="C30" s="39" t="s">
        <v>32</v>
      </c>
      <c r="D30" s="38">
        <f>(D27/((138.8*D29/100))*100)</f>
        <v>131.63467847087841</v>
      </c>
      <c r="E30" s="38">
        <f>(E27/((D27*E29/100))*100)</f>
        <v>123.26206332515481</v>
      </c>
      <c r="F30" s="45">
        <f>(F27/((E27*F29/100))*100)</f>
        <v>102.12435077113469</v>
      </c>
      <c r="G30" s="45">
        <f>(G27/((F27*G29/100))*100)</f>
        <v>117.78202676864247</v>
      </c>
      <c r="H30" s="38">
        <f>(H27/((F27*H29/100))*100)</f>
        <v>116.39337016574585</v>
      </c>
      <c r="I30" s="38">
        <f t="shared" ref="I30:M30" si="1">(I27/((H27*I29/100))*100)</f>
        <v>93.495054508699738</v>
      </c>
      <c r="J30" s="38">
        <f t="shared" si="1"/>
        <v>97.411228558769537</v>
      </c>
      <c r="K30" s="38">
        <f t="shared" si="1"/>
        <v>98.234727024721678</v>
      </c>
      <c r="L30" s="38">
        <f t="shared" si="1"/>
        <v>95.723083643863561</v>
      </c>
      <c r="M30" s="38">
        <f t="shared" si="1"/>
        <v>99.775108826685894</v>
      </c>
    </row>
    <row r="31" spans="1:13" ht="18.75" customHeight="1" x14ac:dyDescent="0.25">
      <c r="A31" s="10" t="s">
        <v>38</v>
      </c>
      <c r="B31" s="6" t="s">
        <v>43</v>
      </c>
      <c r="C31" s="7"/>
      <c r="D31" s="13"/>
      <c r="E31" s="13"/>
      <c r="F31" s="50"/>
      <c r="G31" s="12"/>
      <c r="H31" s="37"/>
      <c r="I31" s="38"/>
      <c r="J31" s="37"/>
      <c r="K31" s="37"/>
      <c r="L31" s="37"/>
      <c r="M31" s="37"/>
    </row>
    <row r="32" spans="1:13" ht="30.75" customHeight="1" x14ac:dyDescent="0.25">
      <c r="A32" s="8" t="s">
        <v>58</v>
      </c>
      <c r="B32" s="9" t="s">
        <v>45</v>
      </c>
      <c r="C32" s="7" t="s">
        <v>30</v>
      </c>
      <c r="D32" s="14">
        <v>92.66</v>
      </c>
      <c r="E32" s="14">
        <v>116.7</v>
      </c>
      <c r="F32" s="56">
        <v>47.3</v>
      </c>
      <c r="G32" s="15">
        <f>F32*G33/100</f>
        <v>47.347299999999997</v>
      </c>
      <c r="H32" s="60">
        <f>G32*H33/100</f>
        <v>47.962814899999991</v>
      </c>
      <c r="I32" s="60">
        <f>G32*I33/100</f>
        <v>49.051802799999997</v>
      </c>
      <c r="J32" s="60">
        <f>H32*J33/100</f>
        <v>49.01799682779999</v>
      </c>
      <c r="K32" s="60">
        <f>I32*K33/100</f>
        <v>50.719564095200006</v>
      </c>
      <c r="L32" s="60">
        <f>J32*L33/100</f>
        <v>50.096392758011589</v>
      </c>
      <c r="M32" s="60">
        <f>K32*M33/100</f>
        <v>52.494748838532004</v>
      </c>
    </row>
    <row r="33" spans="1:13" ht="16.5" customHeight="1" x14ac:dyDescent="0.25">
      <c r="A33" s="8"/>
      <c r="B33" s="11" t="s">
        <v>14</v>
      </c>
      <c r="C33" s="7" t="s">
        <v>15</v>
      </c>
      <c r="D33" s="13">
        <f>D32/105.9*100</f>
        <v>87.497639282341822</v>
      </c>
      <c r="E33" s="13">
        <f>E32/D32*100</f>
        <v>125.94431254047053</v>
      </c>
      <c r="F33" s="57">
        <f>F32/E32*100</f>
        <v>40.531276778063408</v>
      </c>
      <c r="G33" s="13">
        <v>100.1</v>
      </c>
      <c r="H33" s="38">
        <v>101.3</v>
      </c>
      <c r="I33" s="38">
        <v>103.6</v>
      </c>
      <c r="J33" s="38">
        <v>102.2</v>
      </c>
      <c r="K33" s="38">
        <v>103.4</v>
      </c>
      <c r="L33" s="38">
        <v>102.2</v>
      </c>
      <c r="M33" s="38">
        <v>103.5</v>
      </c>
    </row>
    <row r="34" spans="1:13" ht="14.25" customHeight="1" x14ac:dyDescent="0.25">
      <c r="A34" s="8"/>
      <c r="B34" s="11" t="s">
        <v>31</v>
      </c>
      <c r="C34" s="7" t="s">
        <v>15</v>
      </c>
      <c r="D34" s="13">
        <v>105.6</v>
      </c>
      <c r="E34" s="13">
        <v>104.9</v>
      </c>
      <c r="F34" s="57">
        <v>114.6</v>
      </c>
      <c r="G34" s="13">
        <v>107.1</v>
      </c>
      <c r="H34" s="38">
        <v>105.7</v>
      </c>
      <c r="I34" s="38">
        <v>105.3</v>
      </c>
      <c r="J34" s="38">
        <v>104.4</v>
      </c>
      <c r="K34" s="38">
        <v>104.8</v>
      </c>
      <c r="L34" s="38">
        <v>104.6</v>
      </c>
      <c r="M34" s="38">
        <v>104.6</v>
      </c>
    </row>
    <row r="35" spans="1:13" ht="22.5" customHeight="1" x14ac:dyDescent="0.25">
      <c r="A35" s="8"/>
      <c r="B35" s="11" t="s">
        <v>52</v>
      </c>
      <c r="C35" s="16" t="s">
        <v>32</v>
      </c>
      <c r="D35" s="13">
        <f>(D32/((105.9*D34/100))*100)</f>
        <v>82.857612956763077</v>
      </c>
      <c r="E35" s="13">
        <f>(E32/((D32*E34/100))*100)</f>
        <v>120.06130842752196</v>
      </c>
      <c r="F35" s="57">
        <f>(F32/((E32*F34/100))*100)</f>
        <v>35.367606263580633</v>
      </c>
      <c r="G35" s="57">
        <f>(G32/((F32*G34/100))*100)</f>
        <v>93.464052287581708</v>
      </c>
      <c r="H35" s="38">
        <f>(H32/((E32*H34/100))*100)</f>
        <v>38.882915382738318</v>
      </c>
      <c r="I35" s="38">
        <f>(I32/((E32*I34/100))*100)</f>
        <v>39.916802606662642</v>
      </c>
      <c r="J35" s="38">
        <f>(J32/((H32*J34/100))*100)</f>
        <v>97.892720306513411</v>
      </c>
      <c r="K35" s="38">
        <f t="shared" ref="K35:M35" si="2">(K32/((I32*K34/100))*100)</f>
        <v>98.66412213740459</v>
      </c>
      <c r="L35" s="38">
        <f t="shared" si="2"/>
        <v>97.705544933078414</v>
      </c>
      <c r="M35" s="38">
        <f t="shared" si="2"/>
        <v>98.948374760994255</v>
      </c>
    </row>
    <row r="36" spans="1:13" ht="30.75" customHeight="1" x14ac:dyDescent="0.25">
      <c r="A36" s="29" t="s">
        <v>42</v>
      </c>
      <c r="B36" s="40" t="s">
        <v>46</v>
      </c>
      <c r="C36" s="23"/>
      <c r="D36" s="38"/>
      <c r="E36" s="38"/>
      <c r="F36" s="48"/>
      <c r="G36" s="38"/>
      <c r="H36" s="38"/>
      <c r="I36" s="38"/>
      <c r="J36" s="38"/>
      <c r="K36" s="38"/>
      <c r="L36" s="38"/>
      <c r="M36" s="38"/>
    </row>
    <row r="37" spans="1:13" ht="30.75" customHeight="1" x14ac:dyDescent="0.25">
      <c r="A37" s="24" t="s">
        <v>44</v>
      </c>
      <c r="B37" s="25" t="s">
        <v>47</v>
      </c>
      <c r="C37" s="26" t="s">
        <v>48</v>
      </c>
      <c r="D37" s="41">
        <v>19</v>
      </c>
      <c r="E37" s="41">
        <v>16</v>
      </c>
      <c r="F37" s="27">
        <v>19</v>
      </c>
      <c r="G37" s="41">
        <v>17</v>
      </c>
      <c r="H37" s="41">
        <v>17</v>
      </c>
      <c r="I37" s="41">
        <v>18</v>
      </c>
      <c r="J37" s="41">
        <v>17</v>
      </c>
      <c r="K37" s="41">
        <v>18</v>
      </c>
      <c r="L37" s="41">
        <v>17</v>
      </c>
      <c r="M37" s="41">
        <v>19</v>
      </c>
    </row>
    <row r="38" spans="1:13" ht="16.5" customHeight="1" x14ac:dyDescent="0.25">
      <c r="A38" s="24"/>
      <c r="B38" s="25" t="s">
        <v>14</v>
      </c>
      <c r="C38" s="26" t="s">
        <v>15</v>
      </c>
      <c r="D38" s="42">
        <f>D37/22*100</f>
        <v>86.36363636363636</v>
      </c>
      <c r="E38" s="42">
        <f>E37/D37*100</f>
        <v>84.210526315789465</v>
      </c>
      <c r="F38" s="28">
        <f>F37/E37*100</f>
        <v>118.75</v>
      </c>
      <c r="G38" s="42">
        <f>G37/F37*100</f>
        <v>89.473684210526315</v>
      </c>
      <c r="H38" s="42">
        <f>H37/G37*100</f>
        <v>100</v>
      </c>
      <c r="I38" s="42">
        <f>I37/G37*100</f>
        <v>105.88235294117648</v>
      </c>
      <c r="J38" s="42">
        <f>J37/H37*100</f>
        <v>100</v>
      </c>
      <c r="K38" s="42">
        <f>K37/I37*100</f>
        <v>100</v>
      </c>
      <c r="L38" s="43">
        <f>L37/J37*100</f>
        <v>100</v>
      </c>
      <c r="M38" s="42">
        <f>M37/K37*100</f>
        <v>105.55555555555556</v>
      </c>
    </row>
    <row r="39" spans="1:13" ht="18" customHeight="1" x14ac:dyDescent="0.25">
      <c r="A39" s="24" t="s">
        <v>59</v>
      </c>
      <c r="B39" s="25" t="s">
        <v>49</v>
      </c>
      <c r="C39" s="26" t="s">
        <v>48</v>
      </c>
      <c r="D39" s="44">
        <v>2</v>
      </c>
      <c r="E39" s="44">
        <v>1</v>
      </c>
      <c r="F39" s="44">
        <v>0</v>
      </c>
      <c r="G39" s="44">
        <v>0</v>
      </c>
      <c r="H39" s="44">
        <v>0</v>
      </c>
      <c r="I39" s="44">
        <v>1</v>
      </c>
      <c r="J39" s="44">
        <v>0</v>
      </c>
      <c r="K39" s="44">
        <v>1</v>
      </c>
      <c r="L39" s="44">
        <v>0</v>
      </c>
      <c r="M39" s="44">
        <v>1</v>
      </c>
    </row>
    <row r="40" spans="1:13" ht="15.75" customHeight="1" x14ac:dyDescent="0.25">
      <c r="A40" s="24"/>
      <c r="B40" s="25" t="s">
        <v>14</v>
      </c>
      <c r="C40" s="26" t="s">
        <v>15</v>
      </c>
      <c r="D40" s="45">
        <f>D39/3*100</f>
        <v>66.666666666666657</v>
      </c>
      <c r="E40" s="26">
        <f>E39/D39*100</f>
        <v>50</v>
      </c>
      <c r="F40" s="26">
        <f>F39/E39*100</f>
        <v>0</v>
      </c>
      <c r="G40" s="26">
        <v>0</v>
      </c>
      <c r="H40" s="26">
        <v>0</v>
      </c>
      <c r="I40" s="26">
        <v>100</v>
      </c>
      <c r="J40" s="26">
        <f t="shared" ref="J40:L40" si="3">J39/I39*100</f>
        <v>0</v>
      </c>
      <c r="K40" s="26">
        <f>K39/I39*100</f>
        <v>100</v>
      </c>
      <c r="L40" s="26">
        <f t="shared" si="3"/>
        <v>0</v>
      </c>
      <c r="M40" s="26">
        <f>M39/K39*100</f>
        <v>100</v>
      </c>
    </row>
    <row r="41" spans="1:13" ht="41.25" customHeight="1" x14ac:dyDescent="0.25">
      <c r="A41" s="24" t="s">
        <v>60</v>
      </c>
      <c r="B41" s="25" t="s">
        <v>50</v>
      </c>
      <c r="C41" s="26" t="s">
        <v>13</v>
      </c>
      <c r="D41" s="44">
        <v>486</v>
      </c>
      <c r="E41" s="44">
        <v>612</v>
      </c>
      <c r="F41" s="44">
        <v>665</v>
      </c>
      <c r="G41" s="44">
        <v>670</v>
      </c>
      <c r="H41" s="44">
        <v>670</v>
      </c>
      <c r="I41" s="44">
        <v>680</v>
      </c>
      <c r="J41" s="44">
        <v>670</v>
      </c>
      <c r="K41" s="44">
        <v>685</v>
      </c>
      <c r="L41" s="44">
        <v>670</v>
      </c>
      <c r="M41" s="44">
        <v>690</v>
      </c>
    </row>
    <row r="42" spans="1:13" ht="17.25" customHeight="1" x14ac:dyDescent="0.25">
      <c r="A42" s="24"/>
      <c r="B42" s="25" t="s">
        <v>14</v>
      </c>
      <c r="C42" s="26" t="s">
        <v>15</v>
      </c>
      <c r="D42" s="26">
        <f>D41/500*100</f>
        <v>97.2</v>
      </c>
      <c r="E42" s="45">
        <f>E41/D41*100</f>
        <v>125.92592592592592</v>
      </c>
      <c r="F42" s="45">
        <f>F41/E41*100</f>
        <v>108.66013071895424</v>
      </c>
      <c r="G42" s="45">
        <f>G41/F41*100</f>
        <v>100.75187969924812</v>
      </c>
      <c r="H42" s="45">
        <f>H41/E41*100</f>
        <v>109.47712418300655</v>
      </c>
      <c r="I42" s="45">
        <f>I41/F41*100</f>
        <v>102.25563909774435</v>
      </c>
      <c r="J42" s="45">
        <f t="shared" ref="J42:M42" si="4">J41/H41*100</f>
        <v>100</v>
      </c>
      <c r="K42" s="45">
        <f t="shared" si="4"/>
        <v>100.73529411764706</v>
      </c>
      <c r="L42" s="45">
        <f t="shared" si="4"/>
        <v>100</v>
      </c>
      <c r="M42" s="45">
        <f t="shared" si="4"/>
        <v>100.72992700729928</v>
      </c>
    </row>
    <row r="43" spans="1:13" ht="29.25" customHeight="1" x14ac:dyDescent="0.25">
      <c r="A43" s="24" t="s">
        <v>61</v>
      </c>
      <c r="B43" s="25" t="s">
        <v>51</v>
      </c>
      <c r="C43" s="26" t="s">
        <v>13</v>
      </c>
      <c r="D43" s="44">
        <v>198</v>
      </c>
      <c r="E43" s="44">
        <v>95</v>
      </c>
      <c r="F43" s="44">
        <v>0</v>
      </c>
      <c r="G43" s="44">
        <v>0</v>
      </c>
      <c r="H43" s="44">
        <v>0</v>
      </c>
      <c r="I43" s="44">
        <v>95</v>
      </c>
      <c r="J43" s="44">
        <v>0</v>
      </c>
      <c r="K43" s="44">
        <v>95</v>
      </c>
      <c r="L43" s="44">
        <v>0</v>
      </c>
      <c r="M43" s="44">
        <v>95</v>
      </c>
    </row>
    <row r="44" spans="1:13" ht="17.25" customHeight="1" x14ac:dyDescent="0.25">
      <c r="A44" s="24"/>
      <c r="B44" s="25" t="s">
        <v>14</v>
      </c>
      <c r="C44" s="26" t="s">
        <v>15</v>
      </c>
      <c r="D44" s="26">
        <f>D43/300*100</f>
        <v>66</v>
      </c>
      <c r="E44" s="45">
        <f>E43/D43*100</f>
        <v>47.979797979797979</v>
      </c>
      <c r="F44" s="45">
        <v>0</v>
      </c>
      <c r="G44" s="45">
        <v>0</v>
      </c>
      <c r="H44" s="45">
        <v>0</v>
      </c>
      <c r="I44" s="45">
        <v>100</v>
      </c>
      <c r="J44" s="45">
        <v>0</v>
      </c>
      <c r="K44" s="45">
        <f>K43/I43*100</f>
        <v>100</v>
      </c>
      <c r="L44" s="45">
        <v>0</v>
      </c>
      <c r="M44" s="45">
        <v>100</v>
      </c>
    </row>
  </sheetData>
  <mergeCells count="13">
    <mergeCell ref="L3:M3"/>
    <mergeCell ref="A5:M5"/>
    <mergeCell ref="A17:M17"/>
    <mergeCell ref="A2:M2"/>
    <mergeCell ref="A3:A4"/>
    <mergeCell ref="B3:B4"/>
    <mergeCell ref="C3:C4"/>
    <mergeCell ref="D3:D4"/>
    <mergeCell ref="E3:E4"/>
    <mergeCell ref="F3:F4"/>
    <mergeCell ref="H3:I3"/>
    <mergeCell ref="J3:K3"/>
    <mergeCell ref="G3:G4"/>
  </mergeCells>
  <pageMargins left="0.7" right="0.7" top="0.75" bottom="0.75" header="0.3" footer="0.3"/>
  <pageSetup paperSize="9" scale="77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2023-11-08T04:46:12Z</dcterms:modified>
</cp:coreProperties>
</file>