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34" i="1" l="1"/>
  <c r="J34" i="1"/>
  <c r="K34" i="1"/>
  <c r="L34" i="1"/>
  <c r="M34" i="1"/>
  <c r="N34" i="1"/>
  <c r="N32" i="1"/>
  <c r="M32" i="1"/>
  <c r="L32" i="1"/>
  <c r="K32" i="1"/>
  <c r="J32" i="1"/>
  <c r="I32" i="1"/>
  <c r="H31" i="1"/>
  <c r="H34" i="1" s="1"/>
  <c r="G34" i="1"/>
  <c r="M26" i="1"/>
  <c r="N29" i="1" s="1"/>
  <c r="K26" i="1"/>
  <c r="K29" i="1" s="1"/>
  <c r="I26" i="1"/>
  <c r="I29" i="1" s="1"/>
  <c r="L29" i="1"/>
  <c r="N26" i="1"/>
  <c r="L26" i="1"/>
  <c r="J26" i="1"/>
  <c r="H26" i="1"/>
  <c r="H29" i="1" s="1"/>
  <c r="G29" i="1"/>
  <c r="N12" i="1"/>
  <c r="M12" i="1"/>
  <c r="L12" i="1"/>
  <c r="K12" i="1"/>
  <c r="J12" i="1"/>
  <c r="I12" i="1"/>
  <c r="I41" i="1"/>
  <c r="N41" i="1"/>
  <c r="H41" i="1"/>
  <c r="G41" i="1"/>
  <c r="N37" i="1"/>
  <c r="L37" i="1"/>
  <c r="J37" i="1"/>
  <c r="N15" i="1"/>
  <c r="M15" i="1"/>
  <c r="L15" i="1"/>
  <c r="K15" i="1"/>
  <c r="J15" i="1"/>
  <c r="I15" i="1"/>
  <c r="N11" i="1"/>
  <c r="M11" i="1"/>
  <c r="L11" i="1"/>
  <c r="K11" i="1"/>
  <c r="J11" i="1"/>
  <c r="I11" i="1"/>
  <c r="N8" i="1"/>
  <c r="M8" i="1"/>
  <c r="L8" i="1"/>
  <c r="K8" i="1"/>
  <c r="J8" i="1"/>
  <c r="I8" i="1"/>
  <c r="I18" i="1"/>
  <c r="K18" i="1" s="1"/>
  <c r="M18" i="1" s="1"/>
  <c r="N19" i="1"/>
  <c r="L19" i="1"/>
  <c r="J19" i="1"/>
  <c r="M29" i="1" l="1"/>
  <c r="J29" i="1"/>
  <c r="G32" i="1"/>
  <c r="G27" i="1"/>
  <c r="H11" i="1"/>
  <c r="G11" i="1"/>
  <c r="H13" i="1"/>
  <c r="H15" i="1"/>
  <c r="G13" i="1"/>
  <c r="H37" i="1"/>
  <c r="G37" i="1"/>
  <c r="H19" i="1"/>
  <c r="G19" i="1"/>
  <c r="G15" i="1"/>
  <c r="H8" i="1"/>
  <c r="G8" i="1"/>
  <c r="F32" i="1" l="1"/>
  <c r="F27" i="1" l="1"/>
  <c r="F8" i="1" l="1"/>
  <c r="E43" i="1" l="1"/>
  <c r="D43" i="1"/>
  <c r="F41" i="1"/>
  <c r="E41" i="1"/>
  <c r="D41" i="1"/>
  <c r="F39" i="1"/>
  <c r="E39" i="1"/>
  <c r="D39" i="1"/>
  <c r="F37" i="1"/>
  <c r="E37" i="1"/>
  <c r="D37" i="1"/>
  <c r="F34" i="1"/>
  <c r="E34" i="1"/>
  <c r="D34" i="1"/>
  <c r="E32" i="1"/>
  <c r="D32" i="1"/>
  <c r="E29" i="1"/>
  <c r="D29" i="1"/>
  <c r="E27" i="1"/>
  <c r="D27" i="1"/>
  <c r="F29" i="1"/>
  <c r="D22" i="1"/>
  <c r="E21" i="1"/>
  <c r="F19" i="1"/>
  <c r="E19" i="1"/>
  <c r="D19" i="1"/>
  <c r="F15" i="1"/>
  <c r="E15" i="1"/>
  <c r="D15" i="1"/>
  <c r="F13" i="1"/>
  <c r="E13" i="1"/>
  <c r="E10" i="1" l="1"/>
  <c r="F11" i="1" s="1"/>
</calcChain>
</file>

<file path=xl/sharedStrings.xml><?xml version="1.0" encoding="utf-8"?>
<sst xmlns="http://schemas.openxmlformats.org/spreadsheetml/2006/main" count="105" uniqueCount="63">
  <si>
    <t>Показатели</t>
  </si>
  <si>
    <t>Ед.изм.</t>
  </si>
  <si>
    <t>2020 год факт</t>
  </si>
  <si>
    <t>2021 год факт</t>
  </si>
  <si>
    <t>консервативный вариант</t>
  </si>
  <si>
    <t>базовый вариант</t>
  </si>
  <si>
    <t>Показатели, обязательные для направления в Министерство экономики Удмуртской Республики</t>
  </si>
  <si>
    <t>Индекс потребительских цен в среднем за год</t>
  </si>
  <si>
    <t>% к предыдущему году</t>
  </si>
  <si>
    <t>Население</t>
  </si>
  <si>
    <t>1.1</t>
  </si>
  <si>
    <t>Численность детей до 18 лет на начало года (до 17 лет включительно)</t>
  </si>
  <si>
    <t>чел.</t>
  </si>
  <si>
    <t>темп роста</t>
  </si>
  <si>
    <t>%</t>
  </si>
  <si>
    <t>2</t>
  </si>
  <si>
    <t>Труд и занятость</t>
  </si>
  <si>
    <t>2.1</t>
  </si>
  <si>
    <t>Фонд заработной платы по организациям, не относящимся к субъектам малого предпринимательства</t>
  </si>
  <si>
    <t>тыс.руб.</t>
  </si>
  <si>
    <t>2.2</t>
  </si>
  <si>
    <t>Номинальная начисленная среднемесячная заработная плата одного работника  по организациям, не относящимся к субъектам малого предпринимательства</t>
  </si>
  <si>
    <t>руб.</t>
  </si>
  <si>
    <t>2.3</t>
  </si>
  <si>
    <t>Среднесписочная численность работников предприятий (по крупным и средним организациям)</t>
  </si>
  <si>
    <t>тыс.чел.</t>
  </si>
  <si>
    <t>Показатели, рекомендованные для включения в прогнозы социально-экономического развития муниципальных образований Удмуртской Республики</t>
  </si>
  <si>
    <t>Численность населения (на 1 января года)</t>
  </si>
  <si>
    <t>тыс. чел.</t>
  </si>
  <si>
    <t>млн.руб.</t>
  </si>
  <si>
    <t>индекс-дефлятор</t>
  </si>
  <si>
    <t>% к предыдущему году
в сопоставимых ценах</t>
  </si>
  <si>
    <t>3</t>
  </si>
  <si>
    <t>Сельское хозяйство</t>
  </si>
  <si>
    <t>3.1</t>
  </si>
  <si>
    <t>Продукция сельского хозяйства</t>
  </si>
  <si>
    <t>Индекс производства продукции сельского хозяйства</t>
  </si>
  <si>
    <t>4</t>
  </si>
  <si>
    <t>Торговля</t>
  </si>
  <si>
    <t>Объем розничной торговли (по крупным и средним предприятиям)</t>
  </si>
  <si>
    <t>темп роста в сопоставимых ценах</t>
  </si>
  <si>
    <t>5</t>
  </si>
  <si>
    <t>Инвестиции</t>
  </si>
  <si>
    <t>5.1</t>
  </si>
  <si>
    <t>Инвестиции в основной капитал по организациям, не относящимся к субъектам малого предпринимательства</t>
  </si>
  <si>
    <t>Малое и среднее предпринимательство, включая микропредприятия</t>
  </si>
  <si>
    <t>Количество малых предприятий, в том числе микропредприятий,  всего</t>
  </si>
  <si>
    <t>единиц</t>
  </si>
  <si>
    <t>Количество средних предприятий, всего</t>
  </si>
  <si>
    <t>Среднесписочная численность работников (без внешних совместителей) по малым предприятиям (включая микропредприятия), всего</t>
  </si>
  <si>
    <t>Среднесписочная численность работников (без внешних совместителей) по средним предприятиям, всего</t>
  </si>
  <si>
    <t xml:space="preserve"> </t>
  </si>
  <si>
    <t>Показатели прогноза социально-экономического развития муниципального образования "Муниципальный округ Юкаменский район Удмуртской Республики"</t>
  </si>
  <si>
    <t xml:space="preserve">2026 год, прогноз </t>
  </si>
  <si>
    <t>2022 год  факт</t>
  </si>
  <si>
    <t>4.1</t>
  </si>
  <si>
    <t>5.2</t>
  </si>
  <si>
    <t>5.3</t>
  </si>
  <si>
    <t>5.4</t>
  </si>
  <si>
    <t xml:space="preserve">2027 год, прогноз </t>
  </si>
  <si>
    <t>2025 год, прогноз</t>
  </si>
  <si>
    <t>2024 оценка</t>
  </si>
  <si>
    <t>2023 год 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</si>
</sst>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4" x14ac:knownFonts="1"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justify" vertical="top" wrapText="1"/>
    </xf>
    <xf numFmtId="49" fontId="7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/>
    </xf>
    <xf numFmtId="164" fontId="6" fillId="2" borderId="1" xfId="0" applyNumberFormat="1" applyFont="1" applyFill="1" applyBorder="1" applyAlignment="1">
      <alignment horizontal="center" vertical="center"/>
    </xf>
    <xf numFmtId="164" fontId="7" fillId="5" borderId="1" xfId="1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165" fontId="7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11" fillId="0" borderId="0" xfId="0" applyFont="1"/>
    <xf numFmtId="0" fontId="12" fillId="0" borderId="1" xfId="0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/>
    </xf>
    <xf numFmtId="164" fontId="13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/>
    </xf>
    <xf numFmtId="0" fontId="3" fillId="4" borderId="2" xfId="0" applyFont="1" applyFill="1" applyBorder="1" applyAlignment="1">
      <alignment horizontal="center" vertical="top"/>
    </xf>
    <xf numFmtId="0" fontId="3" fillId="4" borderId="3" xfId="0" applyFont="1" applyFill="1" applyBorder="1" applyAlignment="1">
      <alignment horizontal="center" vertical="top"/>
    </xf>
    <xf numFmtId="0" fontId="3" fillId="4" borderId="4" xfId="0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center" vertical="top"/>
    </xf>
    <xf numFmtId="0" fontId="3" fillId="5" borderId="3" xfId="0" applyFont="1" applyFill="1" applyBorder="1" applyAlignment="1">
      <alignment horizontal="center" vertical="top"/>
    </xf>
    <xf numFmtId="0" fontId="3" fillId="5" borderId="4" xfId="0" applyFont="1" applyFill="1" applyBorder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164" fontId="12" fillId="0" borderId="1" xfId="0" applyNumberFormat="1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tabSelected="1" topLeftCell="B1" workbookViewId="0">
      <pane ySplit="1" topLeftCell="A26" activePane="bottomLeft" state="frozen"/>
      <selection activeCell="B1" sqref="B1"/>
      <selection pane="bottomLeft" activeCell="E45" sqref="E45"/>
    </sheetView>
  </sheetViews>
  <sheetFormatPr defaultRowHeight="30.75" customHeight="1" x14ac:dyDescent="0.25"/>
  <cols>
    <col min="2" max="2" width="45.85546875" customWidth="1"/>
    <col min="3" max="3" width="19.5703125" customWidth="1"/>
    <col min="6" max="6" width="10" bestFit="1" customWidth="1"/>
    <col min="7" max="7" width="10" style="56" customWidth="1"/>
    <col min="8" max="8" width="9.5703125" style="57" customWidth="1"/>
    <col min="9" max="9" width="10.28515625" customWidth="1"/>
    <col min="10" max="10" width="9.42578125" customWidth="1"/>
    <col min="12" max="12" width="9.28515625" customWidth="1"/>
    <col min="14" max="14" width="10.5703125" customWidth="1"/>
  </cols>
  <sheetData>
    <row r="1" spans="1:14" ht="40.5" customHeight="1" x14ac:dyDescent="0.25">
      <c r="A1" s="75" t="s">
        <v>52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</row>
    <row r="2" spans="1:14" ht="30.75" customHeight="1" x14ac:dyDescent="0.25">
      <c r="A2" s="76" t="s">
        <v>51</v>
      </c>
      <c r="B2" s="77" t="s">
        <v>0</v>
      </c>
      <c r="C2" s="78" t="s">
        <v>1</v>
      </c>
      <c r="D2" s="79" t="s">
        <v>2</v>
      </c>
      <c r="E2" s="79" t="s">
        <v>3</v>
      </c>
      <c r="F2" s="79" t="s">
        <v>54</v>
      </c>
      <c r="G2" s="84" t="s">
        <v>62</v>
      </c>
      <c r="H2" s="82" t="s">
        <v>61</v>
      </c>
      <c r="I2" s="68" t="s">
        <v>60</v>
      </c>
      <c r="J2" s="68"/>
      <c r="K2" s="80" t="s">
        <v>53</v>
      </c>
      <c r="L2" s="80"/>
      <c r="M2" s="68" t="s">
        <v>59</v>
      </c>
      <c r="N2" s="68"/>
    </row>
    <row r="3" spans="1:14" ht="45.75" customHeight="1" x14ac:dyDescent="0.25">
      <c r="A3" s="76"/>
      <c r="B3" s="77"/>
      <c r="C3" s="78"/>
      <c r="D3" s="79"/>
      <c r="E3" s="79"/>
      <c r="F3" s="79"/>
      <c r="G3" s="85"/>
      <c r="H3" s="83"/>
      <c r="I3" s="1" t="s">
        <v>4</v>
      </c>
      <c r="J3" s="2" t="s">
        <v>5</v>
      </c>
      <c r="K3" s="1" t="s">
        <v>4</v>
      </c>
      <c r="L3" s="2" t="s">
        <v>5</v>
      </c>
      <c r="M3" s="1" t="s">
        <v>4</v>
      </c>
      <c r="N3" s="2" t="s">
        <v>5</v>
      </c>
    </row>
    <row r="4" spans="1:14" ht="30.75" customHeight="1" x14ac:dyDescent="0.25">
      <c r="A4" s="69" t="s">
        <v>6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1"/>
    </row>
    <row r="5" spans="1:14" ht="19.5" customHeight="1" x14ac:dyDescent="0.25">
      <c r="A5" s="12"/>
      <c r="B5" s="13" t="s">
        <v>7</v>
      </c>
      <c r="C5" s="14" t="s">
        <v>8</v>
      </c>
      <c r="D5" s="15">
        <v>103.4</v>
      </c>
      <c r="E5" s="15">
        <v>106.7</v>
      </c>
      <c r="F5" s="16">
        <v>113.8</v>
      </c>
      <c r="G5" s="16">
        <v>105.9</v>
      </c>
      <c r="H5" s="67">
        <v>106.6</v>
      </c>
      <c r="I5" s="15">
        <v>105.2</v>
      </c>
      <c r="J5" s="15">
        <v>104.7</v>
      </c>
      <c r="K5" s="15">
        <v>104.1</v>
      </c>
      <c r="L5" s="15">
        <v>104</v>
      </c>
      <c r="M5" s="15">
        <v>104</v>
      </c>
      <c r="N5" s="15">
        <v>104</v>
      </c>
    </row>
    <row r="6" spans="1:14" ht="15" customHeight="1" x14ac:dyDescent="0.25">
      <c r="A6" s="12">
        <v>1</v>
      </c>
      <c r="B6" s="17" t="s">
        <v>9</v>
      </c>
      <c r="C6" s="18"/>
      <c r="D6" s="18"/>
      <c r="E6" s="18"/>
      <c r="F6" s="41"/>
      <c r="G6" s="41"/>
      <c r="H6" s="41"/>
      <c r="I6" s="18"/>
      <c r="J6" s="18"/>
      <c r="K6" s="18"/>
      <c r="L6" s="18"/>
      <c r="M6" s="18"/>
      <c r="N6" s="18"/>
    </row>
    <row r="7" spans="1:14" ht="30.75" customHeight="1" x14ac:dyDescent="0.25">
      <c r="A7" s="19" t="s">
        <v>10</v>
      </c>
      <c r="B7" s="20" t="s">
        <v>11</v>
      </c>
      <c r="C7" s="21" t="s">
        <v>12</v>
      </c>
      <c r="D7" s="22">
        <v>1616</v>
      </c>
      <c r="E7" s="22">
        <v>1597</v>
      </c>
      <c r="F7" s="22">
        <v>1563</v>
      </c>
      <c r="G7" s="22">
        <v>1548</v>
      </c>
      <c r="H7" s="58">
        <v>1495</v>
      </c>
      <c r="I7" s="46">
        <v>1495</v>
      </c>
      <c r="J7" s="22">
        <v>1500</v>
      </c>
      <c r="K7" s="22">
        <v>1495</v>
      </c>
      <c r="L7" s="22">
        <v>1505</v>
      </c>
      <c r="M7" s="22">
        <v>1495</v>
      </c>
      <c r="N7" s="22">
        <v>1510</v>
      </c>
    </row>
    <row r="8" spans="1:14" ht="18" customHeight="1" x14ac:dyDescent="0.25">
      <c r="A8" s="19"/>
      <c r="B8" s="20" t="s">
        <v>13</v>
      </c>
      <c r="C8" s="21" t="s">
        <v>14</v>
      </c>
      <c r="D8" s="18">
        <v>94.1</v>
      </c>
      <c r="E8" s="18">
        <v>98.8</v>
      </c>
      <c r="F8" s="23">
        <f>F7/E7*100</f>
        <v>97.871008140263001</v>
      </c>
      <c r="G8" s="23">
        <f>G7/F7*100</f>
        <v>99.04030710172745</v>
      </c>
      <c r="H8" s="59">
        <f>H7/G7*100</f>
        <v>96.576227390180875</v>
      </c>
      <c r="I8" s="23">
        <f>I7/H7*100</f>
        <v>100</v>
      </c>
      <c r="J8" s="23">
        <f>J7/H7*100</f>
        <v>100.33444816053512</v>
      </c>
      <c r="K8" s="23">
        <f>K7/I7*100</f>
        <v>100</v>
      </c>
      <c r="L8" s="23">
        <f>L7/J7*100</f>
        <v>100.33333333333334</v>
      </c>
      <c r="M8" s="23">
        <f>M7/K7*100</f>
        <v>100</v>
      </c>
      <c r="N8" s="23">
        <f>N7/L7*100</f>
        <v>100.33222591362126</v>
      </c>
    </row>
    <row r="9" spans="1:14" ht="16.5" customHeight="1" x14ac:dyDescent="0.25">
      <c r="A9" s="24" t="s">
        <v>15</v>
      </c>
      <c r="B9" s="17" t="s">
        <v>16</v>
      </c>
      <c r="C9" s="18"/>
      <c r="D9" s="18"/>
      <c r="E9" s="18"/>
      <c r="F9" s="41"/>
      <c r="G9" s="41"/>
      <c r="H9" s="41"/>
      <c r="I9" s="18"/>
      <c r="J9" s="18"/>
      <c r="K9" s="18"/>
      <c r="L9" s="18"/>
      <c r="M9" s="18"/>
      <c r="N9" s="18"/>
    </row>
    <row r="10" spans="1:14" ht="26.25" customHeight="1" x14ac:dyDescent="0.25">
      <c r="A10" s="19" t="s">
        <v>17</v>
      </c>
      <c r="B10" s="25" t="s">
        <v>18</v>
      </c>
      <c r="C10" s="18" t="s">
        <v>19</v>
      </c>
      <c r="D10" s="22">
        <v>457.1</v>
      </c>
      <c r="E10" s="26">
        <f>D10*E11/100</f>
        <v>470.12734999999998</v>
      </c>
      <c r="F10" s="26">
        <v>464.5</v>
      </c>
      <c r="G10" s="26">
        <v>494.4</v>
      </c>
      <c r="H10" s="65">
        <v>502.3</v>
      </c>
      <c r="I10" s="26">
        <v>508.3</v>
      </c>
      <c r="J10" s="26">
        <v>545.20000000000005</v>
      </c>
      <c r="K10" s="26">
        <v>523.79999999999995</v>
      </c>
      <c r="L10" s="26">
        <v>582.29999999999995</v>
      </c>
      <c r="M10" s="26">
        <v>539.5</v>
      </c>
      <c r="N10" s="26">
        <v>621.9</v>
      </c>
    </row>
    <row r="11" spans="1:14" ht="16.5" customHeight="1" x14ac:dyDescent="0.25">
      <c r="A11" s="19"/>
      <c r="B11" s="25" t="s">
        <v>13</v>
      </c>
      <c r="C11" s="18" t="s">
        <v>14</v>
      </c>
      <c r="D11" s="23">
        <v>101</v>
      </c>
      <c r="E11" s="18">
        <v>102.85</v>
      </c>
      <c r="F11" s="23">
        <f>F10/E10*100</f>
        <v>98.803015821138686</v>
      </c>
      <c r="G11" s="23">
        <f>G10/F10*100</f>
        <v>106.43702906350913</v>
      </c>
      <c r="H11" s="59">
        <f>H10/G10*100</f>
        <v>101.59789644012946</v>
      </c>
      <c r="I11" s="23">
        <f>I10/H10*100</f>
        <v>101.19450527573164</v>
      </c>
      <c r="J11" s="23">
        <f>J10/H10*100</f>
        <v>108.5407127214812</v>
      </c>
      <c r="K11" s="23">
        <f>K10/I10*100</f>
        <v>103.04938028723194</v>
      </c>
      <c r="L11" s="23">
        <f>L10/J10*100</f>
        <v>106.80484225972118</v>
      </c>
      <c r="M11" s="23">
        <f>M10/K10*100</f>
        <v>102.99732722413135</v>
      </c>
      <c r="N11" s="23">
        <f>N10/L10*100</f>
        <v>106.80061823802166</v>
      </c>
    </row>
    <row r="12" spans="1:14" ht="42.75" customHeight="1" x14ac:dyDescent="0.25">
      <c r="A12" s="19" t="s">
        <v>20</v>
      </c>
      <c r="B12" s="20" t="s">
        <v>21</v>
      </c>
      <c r="C12" s="21" t="s">
        <v>22</v>
      </c>
      <c r="D12" s="26">
        <v>26270</v>
      </c>
      <c r="E12" s="26">
        <v>28940</v>
      </c>
      <c r="F12" s="26">
        <v>32470</v>
      </c>
      <c r="G12" s="26">
        <v>34931.1</v>
      </c>
      <c r="H12" s="65">
        <v>38063.300000000003</v>
      </c>
      <c r="I12" s="47">
        <f>H12*I13/100</f>
        <v>40918.047500000008</v>
      </c>
      <c r="J12" s="22">
        <f>H12*J13/100</f>
        <v>41184.490600000005</v>
      </c>
      <c r="K12" s="26">
        <f>I12*K13/100</f>
        <v>43454.966445000013</v>
      </c>
      <c r="L12" s="26">
        <f>J12*L13/100</f>
        <v>43985.035960800007</v>
      </c>
      <c r="M12" s="26">
        <f>K12*M13/100</f>
        <v>46062.264431700016</v>
      </c>
      <c r="N12" s="26">
        <f>L12*N13/100</f>
        <v>46624.138118448005</v>
      </c>
    </row>
    <row r="13" spans="1:14" ht="15" customHeight="1" x14ac:dyDescent="0.25">
      <c r="A13" s="19"/>
      <c r="B13" s="20" t="s">
        <v>13</v>
      </c>
      <c r="C13" s="21" t="s">
        <v>14</v>
      </c>
      <c r="D13" s="23">
        <v>106.4</v>
      </c>
      <c r="E13" s="23">
        <f>E12/D12*100</f>
        <v>110.16368481157212</v>
      </c>
      <c r="F13" s="23">
        <f>F12/E12*100</f>
        <v>112.19765031098825</v>
      </c>
      <c r="G13" s="23">
        <f>G12/F12*100</f>
        <v>107.57961194949183</v>
      </c>
      <c r="H13" s="59">
        <f>H12/G12*100</f>
        <v>108.96679463286299</v>
      </c>
      <c r="I13" s="18">
        <v>107.5</v>
      </c>
      <c r="J13" s="23">
        <v>108.2</v>
      </c>
      <c r="K13" s="23">
        <v>106.2</v>
      </c>
      <c r="L13" s="23">
        <v>106.8</v>
      </c>
      <c r="M13" s="23">
        <v>106</v>
      </c>
      <c r="N13" s="23">
        <v>106</v>
      </c>
    </row>
    <row r="14" spans="1:14" ht="30.75" customHeight="1" x14ac:dyDescent="0.25">
      <c r="A14" s="19" t="s">
        <v>23</v>
      </c>
      <c r="B14" s="20" t="s">
        <v>24</v>
      </c>
      <c r="C14" s="21" t="s">
        <v>25</v>
      </c>
      <c r="D14" s="27">
        <v>1.357</v>
      </c>
      <c r="E14" s="27">
        <v>1.216</v>
      </c>
      <c r="F14" s="27">
        <v>1.2</v>
      </c>
      <c r="G14" s="27">
        <v>1.0780000000000001</v>
      </c>
      <c r="H14" s="64">
        <v>1.056</v>
      </c>
      <c r="I14" s="27">
        <v>1.0349999999999999</v>
      </c>
      <c r="J14" s="27">
        <v>1.056</v>
      </c>
      <c r="K14" s="27">
        <v>1.014</v>
      </c>
      <c r="L14" s="27">
        <v>1.056</v>
      </c>
      <c r="M14" s="27">
        <v>0.99399999999999999</v>
      </c>
      <c r="N14" s="27">
        <v>1.056</v>
      </c>
    </row>
    <row r="15" spans="1:14" ht="17.25" customHeight="1" x14ac:dyDescent="0.25">
      <c r="A15" s="19"/>
      <c r="B15" s="20" t="s">
        <v>13</v>
      </c>
      <c r="C15" s="21" t="s">
        <v>14</v>
      </c>
      <c r="D15" s="23">
        <f>D14/1.4*100</f>
        <v>96.928571428571431</v>
      </c>
      <c r="E15" s="23">
        <f>E14/D14*100</f>
        <v>89.609432571849666</v>
      </c>
      <c r="F15" s="23">
        <f>F14/E14*100</f>
        <v>98.68421052631578</v>
      </c>
      <c r="G15" s="23">
        <f>G14/F14*100</f>
        <v>89.833333333333343</v>
      </c>
      <c r="H15" s="59">
        <f>H14/G14*100</f>
        <v>97.959183673469383</v>
      </c>
      <c r="I15" s="23">
        <f>I14/H14*100</f>
        <v>98.011363636363626</v>
      </c>
      <c r="J15" s="23">
        <f>J14/H14*100</f>
        <v>100</v>
      </c>
      <c r="K15" s="23">
        <f>K14/I14*100</f>
        <v>97.971014492753625</v>
      </c>
      <c r="L15" s="23">
        <f>L14/J14*100</f>
        <v>100</v>
      </c>
      <c r="M15" s="23">
        <f>M14/K14*100</f>
        <v>98.027613412228803</v>
      </c>
      <c r="N15" s="23">
        <f>N14/L14*100</f>
        <v>100</v>
      </c>
    </row>
    <row r="16" spans="1:14" ht="24" customHeight="1" x14ac:dyDescent="0.25">
      <c r="A16" s="72" t="s">
        <v>26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4"/>
    </row>
    <row r="17" spans="1:14" ht="18.75" customHeight="1" x14ac:dyDescent="0.25">
      <c r="A17" s="12">
        <v>1</v>
      </c>
      <c r="B17" s="17" t="s">
        <v>9</v>
      </c>
      <c r="C17" s="18"/>
      <c r="D17" s="18"/>
      <c r="E17" s="18"/>
      <c r="F17" s="41"/>
      <c r="G17" s="41"/>
      <c r="H17" s="41"/>
      <c r="I17" s="48"/>
      <c r="J17" s="48"/>
      <c r="K17" s="48"/>
      <c r="L17" s="48"/>
      <c r="M17" s="48"/>
      <c r="N17" s="48"/>
    </row>
    <row r="18" spans="1:14" ht="17.25" customHeight="1" x14ac:dyDescent="0.25">
      <c r="A18" s="19"/>
      <c r="B18" s="20" t="s">
        <v>27</v>
      </c>
      <c r="C18" s="21" t="s">
        <v>28</v>
      </c>
      <c r="D18" s="28">
        <v>7.9</v>
      </c>
      <c r="E18" s="28">
        <v>7.8</v>
      </c>
      <c r="F18" s="49">
        <v>7.6580000000000004</v>
      </c>
      <c r="G18" s="49">
        <v>7.343</v>
      </c>
      <c r="H18" s="60">
        <v>7.2309999999999999</v>
      </c>
      <c r="I18" s="28">
        <f>H18*I19/100</f>
        <v>7.1225350000000001</v>
      </c>
      <c r="J18" s="28">
        <v>7.2309999999999999</v>
      </c>
      <c r="K18" s="28">
        <f>I18*K19/100</f>
        <v>7.015696975</v>
      </c>
      <c r="L18" s="28">
        <v>7.2350000000000003</v>
      </c>
      <c r="M18" s="28">
        <f>K18*M19/100</f>
        <v>6.9104615203749997</v>
      </c>
      <c r="N18" s="28">
        <v>7.24</v>
      </c>
    </row>
    <row r="19" spans="1:14" ht="15" customHeight="1" x14ac:dyDescent="0.25">
      <c r="A19" s="19"/>
      <c r="B19" s="20" t="s">
        <v>13</v>
      </c>
      <c r="C19" s="21" t="s">
        <v>14</v>
      </c>
      <c r="D19" s="29">
        <f>D18/8.2*100</f>
        <v>96.341463414634148</v>
      </c>
      <c r="E19" s="29">
        <f>E18/D18*100</f>
        <v>98.734177215189874</v>
      </c>
      <c r="F19" s="50">
        <f>F18/E18*100</f>
        <v>98.179487179487197</v>
      </c>
      <c r="G19" s="50">
        <f>G18/F18*100</f>
        <v>95.886654478976226</v>
      </c>
      <c r="H19" s="61">
        <f>H18/G18*100</f>
        <v>98.474737845567205</v>
      </c>
      <c r="I19" s="29">
        <v>98.5</v>
      </c>
      <c r="J19" s="29">
        <f>J18/H18*100</f>
        <v>100</v>
      </c>
      <c r="K19" s="29">
        <v>98.5</v>
      </c>
      <c r="L19" s="29">
        <f>L18/J18*100</f>
        <v>100.05531738348776</v>
      </c>
      <c r="M19" s="29">
        <v>98.5</v>
      </c>
      <c r="N19" s="29">
        <f>N18/L18*100</f>
        <v>100.06910850034554</v>
      </c>
    </row>
    <row r="20" spans="1:14" ht="15.75" customHeight="1" x14ac:dyDescent="0.25">
      <c r="A20" s="24" t="s">
        <v>15</v>
      </c>
      <c r="B20" s="17" t="s">
        <v>33</v>
      </c>
      <c r="C20" s="21"/>
      <c r="D20" s="32"/>
      <c r="E20" s="32"/>
      <c r="F20" s="44"/>
      <c r="G20" s="44"/>
      <c r="H20" s="44"/>
      <c r="I20" s="32"/>
      <c r="J20" s="32"/>
      <c r="K20" s="32"/>
      <c r="L20" s="32"/>
      <c r="M20" s="32"/>
      <c r="N20" s="32"/>
    </row>
    <row r="21" spans="1:14" ht="17.25" customHeight="1" x14ac:dyDescent="0.25">
      <c r="A21" s="19" t="s">
        <v>17</v>
      </c>
      <c r="B21" s="20" t="s">
        <v>35</v>
      </c>
      <c r="C21" s="18" t="s">
        <v>29</v>
      </c>
      <c r="D21" s="30">
        <v>1424.4</v>
      </c>
      <c r="E21" s="30">
        <f>D21*E22/100</f>
        <v>1532.6544000000001</v>
      </c>
      <c r="F21" s="30">
        <v>1776.1</v>
      </c>
      <c r="G21" s="81">
        <v>1790.2</v>
      </c>
      <c r="H21" s="81">
        <v>1827.5</v>
      </c>
      <c r="I21" s="30">
        <v>1843.9</v>
      </c>
      <c r="J21" s="30">
        <v>1845.8</v>
      </c>
      <c r="K21" s="30">
        <v>1849.4</v>
      </c>
      <c r="L21" s="30">
        <v>1858.6</v>
      </c>
      <c r="M21" s="30">
        <v>1854.9</v>
      </c>
      <c r="N21" s="30">
        <v>1871.4</v>
      </c>
    </row>
    <row r="22" spans="1:14" ht="17.25" customHeight="1" x14ac:dyDescent="0.25">
      <c r="A22" s="19"/>
      <c r="B22" s="31" t="s">
        <v>13</v>
      </c>
      <c r="C22" s="18" t="s">
        <v>14</v>
      </c>
      <c r="D22" s="29">
        <f>D21/1386.8*100</f>
        <v>102.71127776175368</v>
      </c>
      <c r="E22" s="29">
        <v>107.6</v>
      </c>
      <c r="F22" s="50">
        <v>115.9</v>
      </c>
      <c r="G22" s="61">
        <v>100.8</v>
      </c>
      <c r="H22" s="61">
        <v>102.1</v>
      </c>
      <c r="I22" s="23">
        <v>100.9</v>
      </c>
      <c r="J22" s="23">
        <v>101</v>
      </c>
      <c r="K22" s="23">
        <v>101.2</v>
      </c>
      <c r="L22" s="23">
        <v>101.7</v>
      </c>
      <c r="M22" s="23">
        <v>101.5</v>
      </c>
      <c r="N22" s="23">
        <v>102.4</v>
      </c>
    </row>
    <row r="23" spans="1:14" ht="15.75" customHeight="1" x14ac:dyDescent="0.25">
      <c r="A23" s="19"/>
      <c r="B23" s="31" t="s">
        <v>30</v>
      </c>
      <c r="C23" s="18" t="s">
        <v>14</v>
      </c>
      <c r="D23" s="29">
        <v>103.8</v>
      </c>
      <c r="E23" s="29">
        <v>118.1</v>
      </c>
      <c r="F23" s="50">
        <v>104.2</v>
      </c>
      <c r="G23" s="61">
        <v>97.7</v>
      </c>
      <c r="H23" s="61">
        <v>109.1</v>
      </c>
      <c r="I23" s="53">
        <v>105.8</v>
      </c>
      <c r="J23" s="50">
        <v>104.8</v>
      </c>
      <c r="K23" s="53">
        <v>104.4</v>
      </c>
      <c r="L23" s="53">
        <v>103.9</v>
      </c>
      <c r="M23" s="53">
        <v>103.9</v>
      </c>
      <c r="N23" s="50">
        <v>103.8</v>
      </c>
    </row>
    <row r="24" spans="1:14" ht="24" customHeight="1" x14ac:dyDescent="0.25">
      <c r="A24" s="19"/>
      <c r="B24" s="31" t="s">
        <v>36</v>
      </c>
      <c r="C24" s="34" t="s">
        <v>31</v>
      </c>
      <c r="D24" s="29">
        <v>103.9</v>
      </c>
      <c r="E24" s="29">
        <v>98.3</v>
      </c>
      <c r="F24" s="50">
        <v>103.3</v>
      </c>
      <c r="G24" s="61">
        <v>101</v>
      </c>
      <c r="H24" s="61">
        <v>99.4</v>
      </c>
      <c r="I24" s="50">
        <v>96.1</v>
      </c>
      <c r="J24" s="50">
        <v>96.6</v>
      </c>
      <c r="K24" s="50">
        <v>96.5</v>
      </c>
      <c r="L24" s="50">
        <v>96.7</v>
      </c>
      <c r="M24" s="50">
        <v>96.8</v>
      </c>
      <c r="N24" s="50">
        <v>97</v>
      </c>
    </row>
    <row r="25" spans="1:14" ht="18" customHeight="1" x14ac:dyDescent="0.25">
      <c r="A25" s="24" t="s">
        <v>32</v>
      </c>
      <c r="B25" s="17" t="s">
        <v>38</v>
      </c>
      <c r="C25" s="21"/>
      <c r="D25" s="33"/>
      <c r="E25" s="33"/>
      <c r="F25" s="42"/>
      <c r="G25" s="42"/>
      <c r="H25" s="42"/>
      <c r="I25" s="54"/>
      <c r="J25" s="29"/>
      <c r="K25" s="54"/>
      <c r="L25" s="54"/>
      <c r="M25" s="54"/>
      <c r="N25" s="54"/>
    </row>
    <row r="26" spans="1:14" ht="30.75" customHeight="1" x14ac:dyDescent="0.25">
      <c r="A26" s="19" t="s">
        <v>34</v>
      </c>
      <c r="B26" s="20" t="s">
        <v>39</v>
      </c>
      <c r="C26" s="18" t="s">
        <v>29</v>
      </c>
      <c r="D26" s="30">
        <v>190.2</v>
      </c>
      <c r="E26" s="30">
        <v>253.2</v>
      </c>
      <c r="F26" s="30">
        <v>298.39999999999998</v>
      </c>
      <c r="G26" s="30">
        <v>334.2</v>
      </c>
      <c r="H26" s="81">
        <f>G26*H27/100</f>
        <v>355.58879999999999</v>
      </c>
      <c r="I26" s="30">
        <f>H26*I27/100</f>
        <v>368.03440799999998</v>
      </c>
      <c r="J26" s="30">
        <f>H26*J27/100</f>
        <v>372.65706239999997</v>
      </c>
      <c r="K26" s="30">
        <f>I26*K27/100</f>
        <v>379.07544023999998</v>
      </c>
      <c r="L26" s="30">
        <f>J26*L27/100</f>
        <v>387.19068783360001</v>
      </c>
      <c r="M26" s="30">
        <f>K26*M27/100</f>
        <v>388.55232624600001</v>
      </c>
      <c r="N26" s="30">
        <f>L26*N27/100</f>
        <v>399.19359915644156</v>
      </c>
    </row>
    <row r="27" spans="1:14" ht="17.25" customHeight="1" x14ac:dyDescent="0.25">
      <c r="A27" s="19"/>
      <c r="B27" s="31" t="s">
        <v>13</v>
      </c>
      <c r="C27" s="18" t="s">
        <v>14</v>
      </c>
      <c r="D27" s="33">
        <f>D26/138.8*100</f>
        <v>137.03170028818442</v>
      </c>
      <c r="E27" s="33">
        <f>E26/D26*100</f>
        <v>133.1230283911672</v>
      </c>
      <c r="F27" s="33">
        <f>F26/E26*100</f>
        <v>117.85150078988941</v>
      </c>
      <c r="G27" s="33">
        <f>G26/F26*100</f>
        <v>111.99731903485255</v>
      </c>
      <c r="H27" s="66">
        <v>106.4</v>
      </c>
      <c r="I27" s="33">
        <v>103.5</v>
      </c>
      <c r="J27" s="33">
        <v>104.8</v>
      </c>
      <c r="K27" s="33">
        <v>103</v>
      </c>
      <c r="L27" s="33">
        <v>103.9</v>
      </c>
      <c r="M27" s="33">
        <v>102.5</v>
      </c>
      <c r="N27" s="33">
        <v>103.1</v>
      </c>
    </row>
    <row r="28" spans="1:14" ht="17.25" customHeight="1" x14ac:dyDescent="0.25">
      <c r="A28" s="19"/>
      <c r="B28" s="31" t="s">
        <v>30</v>
      </c>
      <c r="C28" s="18" t="s">
        <v>14</v>
      </c>
      <c r="D28" s="33">
        <v>104.1</v>
      </c>
      <c r="E28" s="33">
        <v>108</v>
      </c>
      <c r="F28" s="40">
        <v>115.4</v>
      </c>
      <c r="G28" s="40">
        <v>104.6</v>
      </c>
      <c r="H28" s="66">
        <v>107.3</v>
      </c>
      <c r="I28" s="33">
        <v>104.7</v>
      </c>
      <c r="J28" s="33">
        <v>104.3</v>
      </c>
      <c r="K28" s="33">
        <v>104.2</v>
      </c>
      <c r="L28" s="33">
        <v>104.2</v>
      </c>
      <c r="M28" s="33">
        <v>104.1</v>
      </c>
      <c r="N28" s="33">
        <v>104.1</v>
      </c>
    </row>
    <row r="29" spans="1:14" ht="23.25" customHeight="1" x14ac:dyDescent="0.25">
      <c r="A29" s="19"/>
      <c r="B29" s="31" t="s">
        <v>40</v>
      </c>
      <c r="C29" s="34" t="s">
        <v>31</v>
      </c>
      <c r="D29" s="33">
        <f>(D26/((138.8*D28/100))*100)</f>
        <v>131.63467847087841</v>
      </c>
      <c r="E29" s="33">
        <f>(E26/((D26*E28/100))*100)</f>
        <v>123.26206332515481</v>
      </c>
      <c r="F29" s="40">
        <f>(F26/((E26*F28/100))*100)</f>
        <v>102.12435077113469</v>
      </c>
      <c r="G29" s="40">
        <f>(G26/((F26*G28/100))*100)</f>
        <v>107.07200672548048</v>
      </c>
      <c r="H29" s="40">
        <f>(H26/((G26*H28/100))*100)</f>
        <v>99.16123019571296</v>
      </c>
      <c r="I29" s="40">
        <f t="shared" ref="I29:N29" si="0">(I26/((H26*I28/100))*100)</f>
        <v>98.853868194842391</v>
      </c>
      <c r="J29" s="40">
        <f t="shared" si="0"/>
        <v>97.081532739542666</v>
      </c>
      <c r="K29" s="40">
        <f t="shared" si="0"/>
        <v>97.622196011780048</v>
      </c>
      <c r="L29" s="40">
        <f t="shared" si="0"/>
        <v>98.023800527914375</v>
      </c>
      <c r="M29" s="40">
        <f t="shared" si="0"/>
        <v>96.399299971968986</v>
      </c>
      <c r="N29" s="40">
        <f t="shared" si="0"/>
        <v>98.692312696271827</v>
      </c>
    </row>
    <row r="30" spans="1:14" ht="18.75" customHeight="1" x14ac:dyDescent="0.25">
      <c r="A30" s="7" t="s">
        <v>37</v>
      </c>
      <c r="B30" s="3" t="s">
        <v>42</v>
      </c>
      <c r="C30" s="4"/>
      <c r="D30" s="9"/>
      <c r="E30" s="9"/>
      <c r="F30" s="45"/>
      <c r="G30" s="44"/>
      <c r="H30" s="45"/>
      <c r="I30" s="32"/>
      <c r="J30" s="33"/>
      <c r="K30" s="32"/>
      <c r="L30" s="32"/>
      <c r="M30" s="32"/>
      <c r="N30" s="32"/>
    </row>
    <row r="31" spans="1:14" ht="30.75" customHeight="1" x14ac:dyDescent="0.25">
      <c r="A31" s="5" t="s">
        <v>55</v>
      </c>
      <c r="B31" s="6" t="s">
        <v>44</v>
      </c>
      <c r="C31" s="4" t="s">
        <v>29</v>
      </c>
      <c r="D31" s="10">
        <v>92.66</v>
      </c>
      <c r="E31" s="10">
        <v>116.7</v>
      </c>
      <c r="F31" s="51">
        <v>47.3</v>
      </c>
      <c r="G31" s="30">
        <v>32.799999999999997</v>
      </c>
      <c r="H31" s="86">
        <f>G31*H32/100</f>
        <v>48.970399999999998</v>
      </c>
      <c r="I31" s="55">
        <v>49</v>
      </c>
      <c r="J31" s="55">
        <v>55</v>
      </c>
      <c r="K31" s="55">
        <v>49</v>
      </c>
      <c r="L31" s="55">
        <v>80</v>
      </c>
      <c r="M31" s="55">
        <v>49</v>
      </c>
      <c r="N31" s="55">
        <v>100</v>
      </c>
    </row>
    <row r="32" spans="1:14" ht="16.5" customHeight="1" x14ac:dyDescent="0.25">
      <c r="A32" s="5"/>
      <c r="B32" s="8" t="s">
        <v>13</v>
      </c>
      <c r="C32" s="4" t="s">
        <v>14</v>
      </c>
      <c r="D32" s="9">
        <f>D31/105.9*100</f>
        <v>87.497639282341822</v>
      </c>
      <c r="E32" s="9">
        <f>E31/D31*100</f>
        <v>125.94431254047053</v>
      </c>
      <c r="F32" s="52">
        <f>F31/E31*100</f>
        <v>40.531276778063408</v>
      </c>
      <c r="G32" s="40">
        <f>G31/F31*100</f>
        <v>69.344608879492597</v>
      </c>
      <c r="H32" s="87">
        <v>149.30000000000001</v>
      </c>
      <c r="I32" s="33">
        <f>I31/H31*100</f>
        <v>100.06044467678434</v>
      </c>
      <c r="J32" s="33">
        <f>J31/H31*100</f>
        <v>112.31274402496203</v>
      </c>
      <c r="K32" s="33">
        <f>K31/I31*100</f>
        <v>100</v>
      </c>
      <c r="L32" s="33">
        <f>L31/J31*100</f>
        <v>145.45454545454547</v>
      </c>
      <c r="M32" s="33">
        <f>M31/K31*100</f>
        <v>100</v>
      </c>
      <c r="N32" s="33">
        <f>N31/L31*100</f>
        <v>125</v>
      </c>
    </row>
    <row r="33" spans="1:14" ht="14.25" customHeight="1" x14ac:dyDescent="0.25">
      <c r="A33" s="5"/>
      <c r="B33" s="8" t="s">
        <v>30</v>
      </c>
      <c r="C33" s="4" t="s">
        <v>14</v>
      </c>
      <c r="D33" s="9">
        <v>105.6</v>
      </c>
      <c r="E33" s="9">
        <v>104.9</v>
      </c>
      <c r="F33" s="52">
        <v>114.6</v>
      </c>
      <c r="G33" s="40">
        <v>109.1</v>
      </c>
      <c r="H33" s="87">
        <v>108.4</v>
      </c>
      <c r="I33" s="33">
        <v>107.4</v>
      </c>
      <c r="J33" s="33">
        <v>107.3</v>
      </c>
      <c r="K33" s="33">
        <v>105</v>
      </c>
      <c r="L33" s="33">
        <v>105.3</v>
      </c>
      <c r="M33" s="33">
        <v>104.3</v>
      </c>
      <c r="N33" s="33">
        <v>104.4</v>
      </c>
    </row>
    <row r="34" spans="1:14" ht="22.5" customHeight="1" x14ac:dyDescent="0.25">
      <c r="A34" s="5"/>
      <c r="B34" s="8" t="s">
        <v>40</v>
      </c>
      <c r="C34" s="11" t="s">
        <v>31</v>
      </c>
      <c r="D34" s="9">
        <f>(D31/((105.9*D33/100))*100)</f>
        <v>82.857612956763077</v>
      </c>
      <c r="E34" s="9">
        <f>(E31/((D31*E33/100))*100)</f>
        <v>120.06130842752196</v>
      </c>
      <c r="F34" s="52">
        <f>(F31/((E31*F33/100))*100)</f>
        <v>35.367606263580633</v>
      </c>
      <c r="G34" s="52">
        <f>(G31/((F31*G33/100))*100)</f>
        <v>63.560594756638501</v>
      </c>
      <c r="H34" s="52">
        <f>(H31/((G31*H33/100))*100)</f>
        <v>137.73062730627305</v>
      </c>
      <c r="I34" s="52">
        <f t="shared" ref="I34:N34" si="1">(I31/((H31*I33/100))*100)</f>
        <v>93.16614960594444</v>
      </c>
      <c r="J34" s="52">
        <f t="shared" si="1"/>
        <v>104.60847899271546</v>
      </c>
      <c r="K34" s="52">
        <f t="shared" si="1"/>
        <v>84.848484848484844</v>
      </c>
      <c r="L34" s="52">
        <f t="shared" si="1"/>
        <v>155.04777409539315</v>
      </c>
      <c r="M34" s="52">
        <f t="shared" si="1"/>
        <v>58.724832214765101</v>
      </c>
      <c r="N34" s="52">
        <f t="shared" si="1"/>
        <v>195.48049104699348</v>
      </c>
    </row>
    <row r="35" spans="1:14" ht="30.75" customHeight="1" x14ac:dyDescent="0.25">
      <c r="A35" s="24" t="s">
        <v>41</v>
      </c>
      <c r="B35" s="35" t="s">
        <v>45</v>
      </c>
      <c r="C35" s="18"/>
      <c r="D35" s="33"/>
      <c r="E35" s="33"/>
      <c r="F35" s="43"/>
      <c r="G35" s="43"/>
      <c r="H35" s="43"/>
      <c r="I35" s="33"/>
      <c r="J35" s="33"/>
      <c r="K35" s="33"/>
      <c r="L35" s="33"/>
      <c r="M35" s="33"/>
      <c r="N35" s="33"/>
    </row>
    <row r="36" spans="1:14" ht="30.75" customHeight="1" x14ac:dyDescent="0.25">
      <c r="A36" s="19" t="s">
        <v>43</v>
      </c>
      <c r="B36" s="20" t="s">
        <v>46</v>
      </c>
      <c r="C36" s="21" t="s">
        <v>47</v>
      </c>
      <c r="D36" s="36">
        <v>19</v>
      </c>
      <c r="E36" s="36">
        <v>16</v>
      </c>
      <c r="F36" s="22">
        <v>19</v>
      </c>
      <c r="G36" s="22">
        <v>17</v>
      </c>
      <c r="H36" s="58">
        <v>17</v>
      </c>
      <c r="I36" s="36">
        <v>17</v>
      </c>
      <c r="J36" s="36">
        <v>18</v>
      </c>
      <c r="K36" s="36">
        <v>17</v>
      </c>
      <c r="L36" s="36">
        <v>18</v>
      </c>
      <c r="M36" s="36">
        <v>17</v>
      </c>
      <c r="N36" s="36">
        <v>19</v>
      </c>
    </row>
    <row r="37" spans="1:14" ht="16.5" customHeight="1" x14ac:dyDescent="0.25">
      <c r="A37" s="19"/>
      <c r="B37" s="20" t="s">
        <v>13</v>
      </c>
      <c r="C37" s="21" t="s">
        <v>14</v>
      </c>
      <c r="D37" s="37">
        <f>D36/22*100</f>
        <v>86.36363636363636</v>
      </c>
      <c r="E37" s="37">
        <f>E36/D36*100</f>
        <v>84.210526315789465</v>
      </c>
      <c r="F37" s="23">
        <f>F36/E36*100</f>
        <v>118.75</v>
      </c>
      <c r="G37" s="23">
        <f>G36/F36*100</f>
        <v>89.473684210526315</v>
      </c>
      <c r="H37" s="59">
        <f>H36/G36*100</f>
        <v>100</v>
      </c>
      <c r="I37" s="37">
        <v>100</v>
      </c>
      <c r="J37" s="37">
        <f>J36/H36*100</f>
        <v>105.88235294117648</v>
      </c>
      <c r="K37" s="37">
        <v>100</v>
      </c>
      <c r="L37" s="37">
        <f>L36/J36*100</f>
        <v>100</v>
      </c>
      <c r="M37" s="38">
        <v>100</v>
      </c>
      <c r="N37" s="37">
        <f>N36/L36*100</f>
        <v>105.55555555555556</v>
      </c>
    </row>
    <row r="38" spans="1:14" ht="18" customHeight="1" x14ac:dyDescent="0.25">
      <c r="A38" s="19" t="s">
        <v>56</v>
      </c>
      <c r="B38" s="20" t="s">
        <v>48</v>
      </c>
      <c r="C38" s="21" t="s">
        <v>47</v>
      </c>
      <c r="D38" s="39">
        <v>2</v>
      </c>
      <c r="E38" s="39">
        <v>1</v>
      </c>
      <c r="F38" s="39">
        <v>0</v>
      </c>
      <c r="G38" s="39">
        <v>0</v>
      </c>
      <c r="H38" s="62">
        <v>0</v>
      </c>
      <c r="I38" s="39">
        <v>0</v>
      </c>
      <c r="J38" s="39">
        <v>1</v>
      </c>
      <c r="K38" s="39">
        <v>0</v>
      </c>
      <c r="L38" s="39">
        <v>1</v>
      </c>
      <c r="M38" s="39">
        <v>0</v>
      </c>
      <c r="N38" s="39">
        <v>1</v>
      </c>
    </row>
    <row r="39" spans="1:14" ht="15.75" customHeight="1" x14ac:dyDescent="0.25">
      <c r="A39" s="19"/>
      <c r="B39" s="20" t="s">
        <v>13</v>
      </c>
      <c r="C39" s="21" t="s">
        <v>14</v>
      </c>
      <c r="D39" s="40">
        <f>D38/3*100</f>
        <v>66.666666666666657</v>
      </c>
      <c r="E39" s="21">
        <f>E38/D38*100</f>
        <v>50</v>
      </c>
      <c r="F39" s="21">
        <f>F38/E38*100</f>
        <v>0</v>
      </c>
      <c r="G39" s="21">
        <v>0</v>
      </c>
      <c r="H39" s="63">
        <v>0</v>
      </c>
      <c r="I39" s="21">
        <v>0</v>
      </c>
      <c r="J39" s="21">
        <v>100</v>
      </c>
      <c r="K39" s="21">
        <v>0</v>
      </c>
      <c r="L39" s="21">
        <v>100</v>
      </c>
      <c r="M39" s="21">
        <v>0</v>
      </c>
      <c r="N39" s="21">
        <v>100</v>
      </c>
    </row>
    <row r="40" spans="1:14" ht="41.25" customHeight="1" x14ac:dyDescent="0.25">
      <c r="A40" s="19" t="s">
        <v>57</v>
      </c>
      <c r="B40" s="20" t="s">
        <v>49</v>
      </c>
      <c r="C40" s="21" t="s">
        <v>12</v>
      </c>
      <c r="D40" s="39">
        <v>486</v>
      </c>
      <c r="E40" s="39">
        <v>612</v>
      </c>
      <c r="F40" s="39">
        <v>665</v>
      </c>
      <c r="G40" s="39">
        <v>606</v>
      </c>
      <c r="H40" s="62">
        <v>586</v>
      </c>
      <c r="I40" s="39">
        <v>580</v>
      </c>
      <c r="J40" s="39">
        <v>586</v>
      </c>
      <c r="K40" s="39">
        <v>580</v>
      </c>
      <c r="L40" s="39">
        <v>586</v>
      </c>
      <c r="M40" s="39">
        <v>580</v>
      </c>
      <c r="N40" s="39">
        <v>590</v>
      </c>
    </row>
    <row r="41" spans="1:14" ht="17.25" customHeight="1" x14ac:dyDescent="0.25">
      <c r="A41" s="19"/>
      <c r="B41" s="20" t="s">
        <v>13</v>
      </c>
      <c r="C41" s="21" t="s">
        <v>14</v>
      </c>
      <c r="D41" s="21">
        <f>D40/500*100</f>
        <v>97.2</v>
      </c>
      <c r="E41" s="40">
        <f>E40/D40*100</f>
        <v>125.92592592592592</v>
      </c>
      <c r="F41" s="40">
        <f>F40/E40*100</f>
        <v>108.66013071895424</v>
      </c>
      <c r="G41" s="40">
        <f>G40/F40*100</f>
        <v>91.127819548872182</v>
      </c>
      <c r="H41" s="66">
        <f>H40/G40*100</f>
        <v>96.699669966996709</v>
      </c>
      <c r="I41" s="40">
        <f>I40/H40*100</f>
        <v>98.976109215017061</v>
      </c>
      <c r="J41" s="40">
        <v>100</v>
      </c>
      <c r="K41" s="40">
        <v>100</v>
      </c>
      <c r="L41" s="40">
        <v>100</v>
      </c>
      <c r="M41" s="40">
        <v>100</v>
      </c>
      <c r="N41" s="40">
        <f>N40/L40*100</f>
        <v>100.6825938566553</v>
      </c>
    </row>
    <row r="42" spans="1:14" ht="29.25" customHeight="1" x14ac:dyDescent="0.25">
      <c r="A42" s="19" t="s">
        <v>58</v>
      </c>
      <c r="B42" s="20" t="s">
        <v>50</v>
      </c>
      <c r="C42" s="21" t="s">
        <v>12</v>
      </c>
      <c r="D42" s="39">
        <v>198</v>
      </c>
      <c r="E42" s="39">
        <v>95</v>
      </c>
      <c r="F42" s="39">
        <v>0</v>
      </c>
      <c r="G42" s="62">
        <v>0</v>
      </c>
      <c r="H42" s="62">
        <v>0</v>
      </c>
      <c r="I42" s="39">
        <v>0</v>
      </c>
      <c r="J42" s="39">
        <v>95</v>
      </c>
      <c r="K42" s="39">
        <v>0</v>
      </c>
      <c r="L42" s="39">
        <v>95</v>
      </c>
      <c r="M42" s="39">
        <v>0</v>
      </c>
      <c r="N42" s="39">
        <v>95</v>
      </c>
    </row>
    <row r="43" spans="1:14" ht="17.25" customHeight="1" x14ac:dyDescent="0.25">
      <c r="A43" s="19"/>
      <c r="B43" s="20" t="s">
        <v>13</v>
      </c>
      <c r="C43" s="21" t="s">
        <v>14</v>
      </c>
      <c r="D43" s="21">
        <f>D42/300*100</f>
        <v>66</v>
      </c>
      <c r="E43" s="40">
        <f>E42/D42*100</f>
        <v>47.979797979797979</v>
      </c>
      <c r="F43" s="40">
        <v>0</v>
      </c>
      <c r="G43" s="66">
        <v>0</v>
      </c>
      <c r="H43" s="66">
        <v>0</v>
      </c>
      <c r="I43" s="40">
        <v>0</v>
      </c>
      <c r="J43" s="40">
        <v>100</v>
      </c>
      <c r="K43" s="40">
        <v>0</v>
      </c>
      <c r="L43" s="40">
        <v>100</v>
      </c>
      <c r="M43" s="40">
        <v>0</v>
      </c>
      <c r="N43" s="40">
        <v>100</v>
      </c>
    </row>
  </sheetData>
  <mergeCells count="14">
    <mergeCell ref="M2:N2"/>
    <mergeCell ref="A4:N4"/>
    <mergeCell ref="A16:N16"/>
    <mergeCell ref="A1:N1"/>
    <mergeCell ref="A2:A3"/>
    <mergeCell ref="B2:B3"/>
    <mergeCell ref="C2:C3"/>
    <mergeCell ref="D2:D3"/>
    <mergeCell ref="E2:E3"/>
    <mergeCell ref="F2:F3"/>
    <mergeCell ref="I2:J2"/>
    <mergeCell ref="K2:L2"/>
    <mergeCell ref="H2:H3"/>
    <mergeCell ref="G2:G3"/>
  </mergeCells>
  <pageMargins left="0.7" right="0.7" top="0.75" bottom="0.75" header="0.3" footer="0.3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2024-10-30T09:56:52Z</dcterms:modified>
</cp:coreProperties>
</file>